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namedSheetViews/namedSheetView1.xml" ContentType="application/vnd.ms-excel.namedsheetview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628"/>
  <workbookPr/>
  <mc:AlternateContent xmlns:mc="http://schemas.openxmlformats.org/markup-compatibility/2006">
    <mc:Choice Requires="x15">
      <x15ac:absPath xmlns:x15ac="http://schemas.microsoft.com/office/spreadsheetml/2010/11/ac" url="N:\Appui\MIV_LCSQA\Programmes annuels - budget - conventions\2022\1-Elaboration programme 2022\Programme 2022 - Dossier travail publipostage\"/>
    </mc:Choice>
  </mc:AlternateContent>
  <xr:revisionPtr revIDLastSave="0" documentId="8_{3636152B-BCE2-42E3-876F-2CCDE0AAD15E}" xr6:coauthVersionLast="46" xr6:coauthVersionMax="46" xr10:uidLastSave="{00000000-0000-0000-0000-000000000000}"/>
  <bookViews>
    <workbookView xWindow="28680" yWindow="270" windowWidth="25440" windowHeight="15390" activeTab="6" xr2:uid="{00000000-000D-0000-FFFF-FFFF00000000}"/>
  </bookViews>
  <sheets>
    <sheet name="Introduction" sheetId="1" r:id="rId1"/>
    <sheet name="Rappel_2019" sheetId="2" state="hidden" r:id="rId2"/>
    <sheet name="Rappel P2_2019" sheetId="3" state="hidden" r:id="rId3"/>
    <sheet name="Rappel_2020" sheetId="5" r:id="rId4"/>
    <sheet name="Rappel_2021" sheetId="8" r:id="rId5"/>
    <sheet name="A_LIRE_2022" sheetId="4" r:id="rId6"/>
    <sheet name="Programme_2022" sheetId="9" r:id="rId7"/>
    <sheet name="Menus_deroulants" sheetId="7" r:id="rId8"/>
    <sheet name="Données de référence" sheetId="6" r:id="rId9"/>
  </sheets>
  <definedNames>
    <definedName name="_xlnm._FilterDatabase" localSheetId="6" hidden="1">Programme_2022!$A$1:$DE$1</definedName>
    <definedName name="_xlnm._FilterDatabase" localSheetId="3" hidden="1">Rappel_2020!$A$1:$CC$80</definedName>
    <definedName name="_xlnm._FilterDatabase" localSheetId="4" hidden="1">Rappel_2021!$A$1:$CB$82</definedName>
    <definedName name="Catégorie">Menus_deroulants!$G$2:$G$6</definedName>
    <definedName name="cdxsq">Menus_deroulants!$M$4:$M$18</definedName>
    <definedName name="CP">Menus_deroulants!$E$2:$E$18</definedName>
    <definedName name="Durée">Menus_deroulants!$J$2:$J$5</definedName>
    <definedName name="Echéance">Menus_deroulants!$M$4:$M$18</definedName>
    <definedName name="Livrable">Menus_deroulants!$L$2:$L$28</definedName>
    <definedName name="Objectif">Menus_deroulants!$E$2:$E$18</definedName>
    <definedName name="Organisme">Menus_deroulants!$O$2:$O$10</definedName>
    <definedName name="Orientation">Menus_deroulants!$C$2:$C$6</definedName>
    <definedName name="PNSQA">Menus_deroulants!$A$2:$A$40</definedName>
    <definedName name="Priorité">Menus_deroulants!$I$2:$I$6</definedName>
    <definedName name="Thématique">Menus_deroulants!$H$2:$H$23</definedName>
    <definedName name="Z_178F9785_A720_4E8A_B23C_857B826CEFB2_.wvu.FilterData" localSheetId="1" hidden="1">Rappel_2019!$A$1:$CH$85</definedName>
    <definedName name="Z_6FB8207B_7EA0_45B7_9126_A02AAF0047DF_.wvu.FilterData" localSheetId="1" hidden="1">Rappel_2019!$A$1:$CF$272</definedName>
    <definedName name="Z_CBB23A63_5346_483F_A69F_0A52C57F0FB4_.wvu.FilterData" localSheetId="1" hidden="1">Rappel_2019!$A$1:$K$80</definedName>
  </definedNames>
  <calcPr calcId="191028"/>
  <customWorkbookViews>
    <customWorkbookView name="Filter 1" guid="{6FB8207B-7EA0-45B7-9126-A02AAF0047DF}" maximized="1" windowWidth="0" windowHeight="0" activeSheetId="0"/>
    <customWorkbookView name="Filter 3" guid="{178F9785-A720-4E8A-B23C-857B826CEFB2}" maximized="1" windowWidth="0" windowHeight="0" activeSheetId="0"/>
    <customWorkbookView name="Filter 2" guid="{CBB23A63-5346-483F-A69F-0A52C57F0FB4}" maximized="1" windowWidth="0" windowHeight="0" activeSheetId="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9" i="9" l="1"/>
  <c r="AM74" i="9"/>
  <c r="DA73" i="9"/>
  <c r="DA74" i="9"/>
  <c r="AC85" i="9"/>
  <c r="CI26" i="9"/>
  <c r="CF26" i="9"/>
  <c r="CH26" i="9"/>
  <c r="BK5" i="9" l="1"/>
  <c r="BJ5" i="9"/>
  <c r="BI5" i="9"/>
  <c r="BH5" i="9"/>
  <c r="BG5" i="9"/>
  <c r="BF5" i="9"/>
  <c r="BE5" i="9"/>
  <c r="BD5" i="9"/>
  <c r="BC5" i="9"/>
  <c r="BB5" i="9"/>
  <c r="BA5" i="9"/>
  <c r="AZ5" i="9"/>
  <c r="AY5" i="9"/>
  <c r="AX5" i="9"/>
  <c r="AU5" i="9"/>
  <c r="AL5" i="9" s="1"/>
  <c r="AT5" i="9"/>
  <c r="AK5" i="9" s="1"/>
  <c r="AS5" i="9"/>
  <c r="AJ5" i="9" s="1"/>
  <c r="AR5" i="9"/>
  <c r="AI5" i="9" s="1"/>
  <c r="AW5" i="9" l="1"/>
  <c r="AN5" i="9" s="1"/>
  <c r="AH5" i="9" s="1"/>
  <c r="AV5" i="9"/>
  <c r="AM5" i="9" s="1"/>
  <c r="AE5" i="9"/>
  <c r="AD5" i="9"/>
  <c r="AF5" i="9" l="1"/>
  <c r="AQ5" i="9"/>
  <c r="AG5" i="9"/>
  <c r="AP5" i="9"/>
  <c r="AC5" i="9"/>
  <c r="AO5" i="9" l="1"/>
  <c r="BB14" i="9"/>
  <c r="CH11" i="9"/>
  <c r="CI11" i="9"/>
  <c r="CF11" i="9"/>
  <c r="AR7" i="9"/>
  <c r="AS7" i="9"/>
  <c r="AT7" i="9"/>
  <c r="AK7" i="9" s="1"/>
  <c r="AU7" i="9"/>
  <c r="AL7" i="9" s="1"/>
  <c r="AX7" i="9"/>
  <c r="AY7" i="9"/>
  <c r="AZ7" i="9"/>
  <c r="BA7" i="9"/>
  <c r="BB7" i="9"/>
  <c r="BC7" i="9"/>
  <c r="BD7" i="9"/>
  <c r="BE7" i="9"/>
  <c r="BF7" i="9"/>
  <c r="BG7" i="9"/>
  <c r="BH7" i="9"/>
  <c r="BI7" i="9"/>
  <c r="BJ7" i="9"/>
  <c r="BK7" i="9"/>
  <c r="AR23" i="9"/>
  <c r="AS23" i="9"/>
  <c r="AT23" i="9"/>
  <c r="AK23" i="9" s="1"/>
  <c r="AU23" i="9"/>
  <c r="AL23" i="9" s="1"/>
  <c r="AX23" i="9"/>
  <c r="AY23" i="9"/>
  <c r="AZ23" i="9"/>
  <c r="BA23" i="9"/>
  <c r="BB23" i="9"/>
  <c r="BC23" i="9"/>
  <c r="BD23" i="9"/>
  <c r="BE23" i="9"/>
  <c r="BF23" i="9"/>
  <c r="BG23" i="9"/>
  <c r="BH23" i="9"/>
  <c r="BI23" i="9"/>
  <c r="BJ23" i="9"/>
  <c r="BK23" i="9"/>
  <c r="AR63" i="9"/>
  <c r="AS63" i="9"/>
  <c r="AT63" i="9"/>
  <c r="AK63" i="9" s="1"/>
  <c r="AU63" i="9"/>
  <c r="AL63" i="9" s="1"/>
  <c r="AX63" i="9"/>
  <c r="AY63" i="9"/>
  <c r="AZ63" i="9"/>
  <c r="BA63" i="9"/>
  <c r="BB63" i="9"/>
  <c r="BC63" i="9"/>
  <c r="BD63" i="9"/>
  <c r="BE63" i="9"/>
  <c r="BF63" i="9"/>
  <c r="BG63" i="9"/>
  <c r="BH63" i="9"/>
  <c r="BI63" i="9"/>
  <c r="BJ63" i="9"/>
  <c r="BK63" i="9"/>
  <c r="AF84" i="9"/>
  <c r="AF85" i="9" s="1"/>
  <c r="AE84" i="9"/>
  <c r="AE85" i="9" s="1"/>
  <c r="AD84" i="9"/>
  <c r="AD85" i="9" s="1"/>
  <c r="AW7" i="9" l="1"/>
  <c r="AN7" i="9" s="1"/>
  <c r="AV7" i="9"/>
  <c r="AM7" i="9" s="1"/>
  <c r="AE7" i="9"/>
  <c r="AJ7" i="9"/>
  <c r="AQ7" i="9"/>
  <c r="AI7" i="9"/>
  <c r="AW23" i="9"/>
  <c r="AN23" i="9" s="1"/>
  <c r="AV23" i="9"/>
  <c r="AM23" i="9" s="1"/>
  <c r="AE23" i="9"/>
  <c r="AJ23" i="9"/>
  <c r="AI23" i="9"/>
  <c r="AW63" i="9"/>
  <c r="AN63" i="9" s="1"/>
  <c r="AV63" i="9"/>
  <c r="AM63" i="9" s="1"/>
  <c r="AE63" i="9"/>
  <c r="AJ63" i="9"/>
  <c r="AI63" i="9"/>
  <c r="AR2" i="9"/>
  <c r="AS2" i="9"/>
  <c r="AJ2" i="9" s="1"/>
  <c r="AT2" i="9"/>
  <c r="AK2" i="9" s="1"/>
  <c r="AU2" i="9"/>
  <c r="AL2" i="9" s="1"/>
  <c r="AX2" i="9"/>
  <c r="AY2" i="9"/>
  <c r="AZ2" i="9"/>
  <c r="BA2" i="9"/>
  <c r="BB2" i="9"/>
  <c r="BC2" i="9"/>
  <c r="BD2" i="9"/>
  <c r="BE2" i="9"/>
  <c r="BF2" i="9"/>
  <c r="BG2" i="9"/>
  <c r="BH2" i="9"/>
  <c r="BI2" i="9"/>
  <c r="BJ2" i="9"/>
  <c r="BK2" i="9"/>
  <c r="AR3" i="9"/>
  <c r="AI3" i="9" s="1"/>
  <c r="AS3" i="9"/>
  <c r="AT3" i="9"/>
  <c r="AK3" i="9" s="1"/>
  <c r="AU3" i="9"/>
  <c r="AL3" i="9" s="1"/>
  <c r="AX3" i="9"/>
  <c r="AY3" i="9"/>
  <c r="AZ3" i="9"/>
  <c r="BA3" i="9"/>
  <c r="BB3" i="9"/>
  <c r="BC3" i="9"/>
  <c r="BD3" i="9"/>
  <c r="BE3" i="9"/>
  <c r="BF3" i="9"/>
  <c r="BG3" i="9"/>
  <c r="BH3" i="9"/>
  <c r="BI3" i="9"/>
  <c r="BJ3" i="9"/>
  <c r="BK3" i="9"/>
  <c r="AR4" i="9"/>
  <c r="AI4" i="9" s="1"/>
  <c r="AS4" i="9"/>
  <c r="AT4" i="9"/>
  <c r="AK4" i="9" s="1"/>
  <c r="AU4" i="9"/>
  <c r="AL4" i="9" s="1"/>
  <c r="AX4" i="9"/>
  <c r="AY4" i="9"/>
  <c r="AZ4" i="9"/>
  <c r="BA4" i="9"/>
  <c r="BB4" i="9"/>
  <c r="BC4" i="9"/>
  <c r="BD4" i="9"/>
  <c r="BE4" i="9"/>
  <c r="BF4" i="9"/>
  <c r="BG4" i="9"/>
  <c r="BH4" i="9"/>
  <c r="BI4" i="9"/>
  <c r="BJ4" i="9"/>
  <c r="BK4" i="9"/>
  <c r="AR6" i="9"/>
  <c r="AS6" i="9"/>
  <c r="AT6" i="9"/>
  <c r="AK6" i="9" s="1"/>
  <c r="AU6" i="9"/>
  <c r="AL6" i="9" s="1"/>
  <c r="AX6" i="9"/>
  <c r="AY6" i="9"/>
  <c r="AZ6" i="9"/>
  <c r="BA6" i="9"/>
  <c r="BB6" i="9"/>
  <c r="BC6" i="9"/>
  <c r="BD6" i="9"/>
  <c r="BE6" i="9"/>
  <c r="BF6" i="9"/>
  <c r="BG6" i="9"/>
  <c r="BH6" i="9"/>
  <c r="BI6" i="9"/>
  <c r="BJ6" i="9"/>
  <c r="BK6" i="9"/>
  <c r="AR8" i="9"/>
  <c r="AI8" i="9" s="1"/>
  <c r="AS8" i="9"/>
  <c r="AJ8" i="9" s="1"/>
  <c r="AT8" i="9"/>
  <c r="AK8" i="9" s="1"/>
  <c r="AU8" i="9"/>
  <c r="AL8" i="9" s="1"/>
  <c r="AX8" i="9"/>
  <c r="AY8" i="9"/>
  <c r="AZ8" i="9"/>
  <c r="BA8" i="9"/>
  <c r="BB8" i="9"/>
  <c r="BC8" i="9"/>
  <c r="BD8" i="9"/>
  <c r="BE8" i="9"/>
  <c r="BF8" i="9"/>
  <c r="BG8" i="9"/>
  <c r="BH8" i="9"/>
  <c r="BI8" i="9"/>
  <c r="BJ8" i="9"/>
  <c r="BK8" i="9"/>
  <c r="AR9" i="9"/>
  <c r="AI9" i="9" s="1"/>
  <c r="AS9" i="9"/>
  <c r="AJ9" i="9" s="1"/>
  <c r="AT9" i="9"/>
  <c r="AK9" i="9" s="1"/>
  <c r="AU9" i="9"/>
  <c r="AL9" i="9" s="1"/>
  <c r="AX9" i="9"/>
  <c r="AY9" i="9"/>
  <c r="AZ9" i="9"/>
  <c r="BA9" i="9"/>
  <c r="BB9" i="9"/>
  <c r="BC9" i="9"/>
  <c r="BD9" i="9"/>
  <c r="BE9" i="9"/>
  <c r="BF9" i="9"/>
  <c r="BG9" i="9"/>
  <c r="BH9" i="9"/>
  <c r="BI9" i="9"/>
  <c r="BJ9" i="9"/>
  <c r="BK9" i="9"/>
  <c r="AR10" i="9"/>
  <c r="AS10" i="9"/>
  <c r="AJ10" i="9" s="1"/>
  <c r="AT10" i="9"/>
  <c r="AK10" i="9" s="1"/>
  <c r="AU10" i="9"/>
  <c r="AL10" i="9" s="1"/>
  <c r="AX10" i="9"/>
  <c r="AY10" i="9"/>
  <c r="AZ10" i="9"/>
  <c r="BA10" i="9"/>
  <c r="BB10" i="9"/>
  <c r="BC10" i="9"/>
  <c r="BD10" i="9"/>
  <c r="BE10" i="9"/>
  <c r="BF10" i="9"/>
  <c r="BG10" i="9"/>
  <c r="BH10" i="9"/>
  <c r="BI10" i="9"/>
  <c r="BJ10" i="9"/>
  <c r="BK10" i="9"/>
  <c r="AR11" i="9"/>
  <c r="AI11" i="9" s="1"/>
  <c r="AS11" i="9"/>
  <c r="AT11" i="9"/>
  <c r="AK11" i="9" s="1"/>
  <c r="AU11" i="9"/>
  <c r="AL11" i="9" s="1"/>
  <c r="AX11" i="9"/>
  <c r="AY11" i="9"/>
  <c r="AZ11" i="9"/>
  <c r="BA11" i="9"/>
  <c r="BB11" i="9"/>
  <c r="BC11" i="9"/>
  <c r="BD11" i="9"/>
  <c r="BE11" i="9"/>
  <c r="BF11" i="9"/>
  <c r="BG11" i="9"/>
  <c r="BH11" i="9"/>
  <c r="BI11" i="9"/>
  <c r="BJ11" i="9"/>
  <c r="BK11" i="9"/>
  <c r="AR12" i="9"/>
  <c r="AI12" i="9" s="1"/>
  <c r="AS12" i="9"/>
  <c r="AJ12" i="9" s="1"/>
  <c r="AT12" i="9"/>
  <c r="AK12" i="9" s="1"/>
  <c r="AU12" i="9"/>
  <c r="AL12" i="9" s="1"/>
  <c r="AX12" i="9"/>
  <c r="AY12" i="9"/>
  <c r="AZ12" i="9"/>
  <c r="BA12" i="9"/>
  <c r="BB12" i="9"/>
  <c r="BC12" i="9"/>
  <c r="BD12" i="9"/>
  <c r="BE12" i="9"/>
  <c r="BF12" i="9"/>
  <c r="BG12" i="9"/>
  <c r="BH12" i="9"/>
  <c r="BI12" i="9"/>
  <c r="BJ12" i="9"/>
  <c r="BK12" i="9"/>
  <c r="AR13" i="9"/>
  <c r="AS13" i="9"/>
  <c r="AJ13" i="9" s="1"/>
  <c r="AT13" i="9"/>
  <c r="AK13" i="9" s="1"/>
  <c r="AU13" i="9"/>
  <c r="AL13" i="9" s="1"/>
  <c r="AX13" i="9"/>
  <c r="AY13" i="9"/>
  <c r="AZ13" i="9"/>
  <c r="BA13" i="9"/>
  <c r="BB13" i="9"/>
  <c r="BC13" i="9"/>
  <c r="BD13" i="9"/>
  <c r="BE13" i="9"/>
  <c r="BF13" i="9"/>
  <c r="BG13" i="9"/>
  <c r="BH13" i="9"/>
  <c r="BI13" i="9"/>
  <c r="BJ13" i="9"/>
  <c r="BK13" i="9"/>
  <c r="AR14" i="9"/>
  <c r="AI14" i="9" s="1"/>
  <c r="AS14" i="9"/>
  <c r="AT14" i="9"/>
  <c r="AK14" i="9" s="1"/>
  <c r="AU14" i="9"/>
  <c r="AL14" i="9" s="1"/>
  <c r="AX14" i="9"/>
  <c r="AY14" i="9"/>
  <c r="AZ14" i="9"/>
  <c r="BA14" i="9"/>
  <c r="BC14" i="9"/>
  <c r="BD14" i="9"/>
  <c r="BE14" i="9"/>
  <c r="BF14" i="9"/>
  <c r="BG14" i="9"/>
  <c r="BH14" i="9"/>
  <c r="BI14" i="9"/>
  <c r="BJ14" i="9"/>
  <c r="BK14" i="9"/>
  <c r="AR15" i="9"/>
  <c r="AI15" i="9" s="1"/>
  <c r="AS15" i="9"/>
  <c r="AJ15" i="9" s="1"/>
  <c r="AT15" i="9"/>
  <c r="AU15" i="9"/>
  <c r="AL15" i="9" s="1"/>
  <c r="AX15" i="9"/>
  <c r="AY15" i="9"/>
  <c r="AZ15" i="9"/>
  <c r="BA15" i="9"/>
  <c r="BB15" i="9"/>
  <c r="BC15" i="9"/>
  <c r="BD15" i="9"/>
  <c r="BE15" i="9"/>
  <c r="BF15" i="9"/>
  <c r="BG15" i="9"/>
  <c r="BH15" i="9"/>
  <c r="BI15" i="9"/>
  <c r="BJ15" i="9"/>
  <c r="BK15" i="9"/>
  <c r="AR16" i="9"/>
  <c r="AI16" i="9" s="1"/>
  <c r="AS16" i="9"/>
  <c r="AJ16" i="9" s="1"/>
  <c r="AT16" i="9"/>
  <c r="AU16" i="9"/>
  <c r="AL16" i="9" s="1"/>
  <c r="AX16" i="9"/>
  <c r="AY16" i="9"/>
  <c r="AZ16" i="9"/>
  <c r="BA16" i="9"/>
  <c r="BB16" i="9"/>
  <c r="BC16" i="9"/>
  <c r="BD16" i="9"/>
  <c r="BE16" i="9"/>
  <c r="BF16" i="9"/>
  <c r="BG16" i="9"/>
  <c r="BH16" i="9"/>
  <c r="BI16" i="9"/>
  <c r="BJ16" i="9"/>
  <c r="BK16" i="9"/>
  <c r="AR17" i="9"/>
  <c r="AS17" i="9"/>
  <c r="AJ17" i="9" s="1"/>
  <c r="AT17" i="9"/>
  <c r="AK17" i="9" s="1"/>
  <c r="AU17" i="9"/>
  <c r="AL17" i="9" s="1"/>
  <c r="AX17" i="9"/>
  <c r="AY17" i="9"/>
  <c r="AZ17" i="9"/>
  <c r="BA17" i="9"/>
  <c r="BB17" i="9"/>
  <c r="BC17" i="9"/>
  <c r="BD17" i="9"/>
  <c r="BE17" i="9"/>
  <c r="BF17" i="9"/>
  <c r="BG17" i="9"/>
  <c r="BH17" i="9"/>
  <c r="BI17" i="9"/>
  <c r="BJ17" i="9"/>
  <c r="BK17" i="9"/>
  <c r="AR18" i="9"/>
  <c r="AI18" i="9" s="1"/>
  <c r="AS18" i="9"/>
  <c r="AJ18" i="9" s="1"/>
  <c r="AT18" i="9"/>
  <c r="AK18" i="9" s="1"/>
  <c r="AU18" i="9"/>
  <c r="AL18" i="9" s="1"/>
  <c r="AX18" i="9"/>
  <c r="AY18" i="9"/>
  <c r="AZ18" i="9"/>
  <c r="BA18" i="9"/>
  <c r="BB18" i="9"/>
  <c r="BC18" i="9"/>
  <c r="BD18" i="9"/>
  <c r="BE18" i="9"/>
  <c r="BF18" i="9"/>
  <c r="BG18" i="9"/>
  <c r="BH18" i="9"/>
  <c r="BI18" i="9"/>
  <c r="BJ18" i="9"/>
  <c r="BK18" i="9"/>
  <c r="AR19" i="9"/>
  <c r="AS19" i="9"/>
  <c r="AJ19" i="9" s="1"/>
  <c r="AT19" i="9"/>
  <c r="AK19" i="9" s="1"/>
  <c r="AU19" i="9"/>
  <c r="AL19" i="9" s="1"/>
  <c r="AX19" i="9"/>
  <c r="AY19" i="9"/>
  <c r="AZ19" i="9"/>
  <c r="BA19" i="9"/>
  <c r="BB19" i="9"/>
  <c r="BC19" i="9"/>
  <c r="BD19" i="9"/>
  <c r="BE19" i="9"/>
  <c r="BF19" i="9"/>
  <c r="BG19" i="9"/>
  <c r="BH19" i="9"/>
  <c r="BI19" i="9"/>
  <c r="BJ19" i="9"/>
  <c r="BK19" i="9"/>
  <c r="AR20" i="9"/>
  <c r="AI20" i="9" s="1"/>
  <c r="AS20" i="9"/>
  <c r="AJ20" i="9" s="1"/>
  <c r="AT20" i="9"/>
  <c r="AK20" i="9" s="1"/>
  <c r="AU20" i="9"/>
  <c r="AL20" i="9" s="1"/>
  <c r="AX20" i="9"/>
  <c r="AY20" i="9"/>
  <c r="AZ20" i="9"/>
  <c r="BA20" i="9"/>
  <c r="BB20" i="9"/>
  <c r="BC20" i="9"/>
  <c r="BD20" i="9"/>
  <c r="BE20" i="9"/>
  <c r="BF20" i="9"/>
  <c r="BG20" i="9"/>
  <c r="BH20" i="9"/>
  <c r="BI20" i="9"/>
  <c r="BJ20" i="9"/>
  <c r="BK20" i="9"/>
  <c r="AR21" i="9"/>
  <c r="AI21" i="9" s="1"/>
  <c r="AS21" i="9"/>
  <c r="AT21" i="9"/>
  <c r="AK21" i="9" s="1"/>
  <c r="AU21" i="9"/>
  <c r="AL21" i="9" s="1"/>
  <c r="AX21" i="9"/>
  <c r="AY21" i="9"/>
  <c r="AZ21" i="9"/>
  <c r="BA21" i="9"/>
  <c r="BB21" i="9"/>
  <c r="BC21" i="9"/>
  <c r="BD21" i="9"/>
  <c r="BE21" i="9"/>
  <c r="BF21" i="9"/>
  <c r="BG21" i="9"/>
  <c r="BH21" i="9"/>
  <c r="BI21" i="9"/>
  <c r="BJ21" i="9"/>
  <c r="BK21" i="9"/>
  <c r="AR22" i="9"/>
  <c r="AI22" i="9" s="1"/>
  <c r="AS22" i="9"/>
  <c r="AJ22" i="9" s="1"/>
  <c r="AT22" i="9"/>
  <c r="AK22" i="9" s="1"/>
  <c r="AU22" i="9"/>
  <c r="AL22" i="9" s="1"/>
  <c r="AX22" i="9"/>
  <c r="AY22" i="9"/>
  <c r="AZ22" i="9"/>
  <c r="BA22" i="9"/>
  <c r="BB22" i="9"/>
  <c r="BC22" i="9"/>
  <c r="BD22" i="9"/>
  <c r="BE22" i="9"/>
  <c r="BF22" i="9"/>
  <c r="BG22" i="9"/>
  <c r="BH22" i="9"/>
  <c r="BI22" i="9"/>
  <c r="BJ22" i="9"/>
  <c r="BK22" i="9"/>
  <c r="AR24" i="9"/>
  <c r="AS24" i="9"/>
  <c r="AJ24" i="9" s="1"/>
  <c r="AT24" i="9"/>
  <c r="AK24" i="9" s="1"/>
  <c r="AU24" i="9"/>
  <c r="AL24" i="9" s="1"/>
  <c r="AX24" i="9"/>
  <c r="AY24" i="9"/>
  <c r="AZ24" i="9"/>
  <c r="BA24" i="9"/>
  <c r="BB24" i="9"/>
  <c r="BC24" i="9"/>
  <c r="BD24" i="9"/>
  <c r="BE24" i="9"/>
  <c r="BF24" i="9"/>
  <c r="BG24" i="9"/>
  <c r="BH24" i="9"/>
  <c r="BI24" i="9"/>
  <c r="BJ24" i="9"/>
  <c r="BK24" i="9"/>
  <c r="AR25" i="9"/>
  <c r="AS25" i="9"/>
  <c r="AT25" i="9"/>
  <c r="AK25" i="9" s="1"/>
  <c r="AU25" i="9"/>
  <c r="AL25" i="9" s="1"/>
  <c r="AX25" i="9"/>
  <c r="AY25" i="9"/>
  <c r="AZ25" i="9"/>
  <c r="BA25" i="9"/>
  <c r="BB25" i="9"/>
  <c r="BC25" i="9"/>
  <c r="BD25" i="9"/>
  <c r="BE25" i="9"/>
  <c r="BF25" i="9"/>
  <c r="BG25" i="9"/>
  <c r="BH25" i="9"/>
  <c r="BI25" i="9"/>
  <c r="BJ25" i="9"/>
  <c r="BK25" i="9"/>
  <c r="AR26" i="9"/>
  <c r="AI26" i="9" s="1"/>
  <c r="AS26" i="9"/>
  <c r="AT26" i="9"/>
  <c r="AK26" i="9" s="1"/>
  <c r="AU26" i="9"/>
  <c r="AL26" i="9" s="1"/>
  <c r="AX26" i="9"/>
  <c r="AY26" i="9"/>
  <c r="AZ26" i="9"/>
  <c r="BA26" i="9"/>
  <c r="BB26" i="9"/>
  <c r="BC26" i="9"/>
  <c r="BD26" i="9"/>
  <c r="BE26" i="9"/>
  <c r="BF26" i="9"/>
  <c r="BG26" i="9"/>
  <c r="BH26" i="9"/>
  <c r="BI26" i="9"/>
  <c r="BJ26" i="9"/>
  <c r="BK26" i="9"/>
  <c r="AR27" i="9"/>
  <c r="AI27" i="9" s="1"/>
  <c r="AS27" i="9"/>
  <c r="AJ27" i="9" s="1"/>
  <c r="AT27" i="9"/>
  <c r="AK27" i="9" s="1"/>
  <c r="AU27" i="9"/>
  <c r="AL27" i="9" s="1"/>
  <c r="AX27" i="9"/>
  <c r="AY27" i="9"/>
  <c r="AZ27" i="9"/>
  <c r="BA27" i="9"/>
  <c r="BB27" i="9"/>
  <c r="BC27" i="9"/>
  <c r="BD27" i="9"/>
  <c r="BE27" i="9"/>
  <c r="BF27" i="9"/>
  <c r="BG27" i="9"/>
  <c r="BH27" i="9"/>
  <c r="BI27" i="9"/>
  <c r="BJ27" i="9"/>
  <c r="BK27" i="9"/>
  <c r="AR28" i="9"/>
  <c r="AS28" i="9"/>
  <c r="AJ28" i="9" s="1"/>
  <c r="AT28" i="9"/>
  <c r="AK28" i="9" s="1"/>
  <c r="AU28" i="9"/>
  <c r="AL28" i="9" s="1"/>
  <c r="AX28" i="9"/>
  <c r="AY28" i="9"/>
  <c r="AZ28" i="9"/>
  <c r="BA28" i="9"/>
  <c r="BB28" i="9"/>
  <c r="BC28" i="9"/>
  <c r="BD28" i="9"/>
  <c r="BE28" i="9"/>
  <c r="BF28" i="9"/>
  <c r="BG28" i="9"/>
  <c r="BH28" i="9"/>
  <c r="BI28" i="9"/>
  <c r="BJ28" i="9"/>
  <c r="BK28" i="9"/>
  <c r="AS29" i="9"/>
  <c r="AT29" i="9"/>
  <c r="AK29" i="9" s="1"/>
  <c r="AU29" i="9"/>
  <c r="AL29" i="9" s="1"/>
  <c r="AX29" i="9"/>
  <c r="AY29" i="9"/>
  <c r="AZ29" i="9"/>
  <c r="BA29" i="9"/>
  <c r="BB29" i="9"/>
  <c r="BC29" i="9"/>
  <c r="BD29" i="9"/>
  <c r="BE29" i="9"/>
  <c r="BF29" i="9"/>
  <c r="BG29" i="9"/>
  <c r="BH29" i="9"/>
  <c r="BI29" i="9"/>
  <c r="BJ29" i="9"/>
  <c r="BK29" i="9"/>
  <c r="AR30" i="9"/>
  <c r="AI30" i="9" s="1"/>
  <c r="AS30" i="9"/>
  <c r="AT30" i="9"/>
  <c r="AK30" i="9" s="1"/>
  <c r="AU30" i="9"/>
  <c r="AL30" i="9" s="1"/>
  <c r="AX30" i="9"/>
  <c r="AY30" i="9"/>
  <c r="AZ30" i="9"/>
  <c r="BA30" i="9"/>
  <c r="BB30" i="9"/>
  <c r="BC30" i="9"/>
  <c r="BD30" i="9"/>
  <c r="BE30" i="9"/>
  <c r="BF30" i="9"/>
  <c r="BG30" i="9"/>
  <c r="BH30" i="9"/>
  <c r="BI30" i="9"/>
  <c r="BJ30" i="9"/>
  <c r="BK30" i="9"/>
  <c r="AR31" i="9"/>
  <c r="AI31" i="9" s="1"/>
  <c r="AS31" i="9"/>
  <c r="AT31" i="9"/>
  <c r="AK31" i="9" s="1"/>
  <c r="AU31" i="9"/>
  <c r="AL31" i="9" s="1"/>
  <c r="AX31" i="9"/>
  <c r="AY31" i="9"/>
  <c r="AZ31" i="9"/>
  <c r="BA31" i="9"/>
  <c r="BB31" i="9"/>
  <c r="BC31" i="9"/>
  <c r="BD31" i="9"/>
  <c r="BE31" i="9"/>
  <c r="BF31" i="9"/>
  <c r="BG31" i="9"/>
  <c r="BH31" i="9"/>
  <c r="BI31" i="9"/>
  <c r="BJ31" i="9"/>
  <c r="BK31" i="9"/>
  <c r="AR32" i="9"/>
  <c r="AI32" i="9" s="1"/>
  <c r="AS32" i="9"/>
  <c r="AJ32" i="9" s="1"/>
  <c r="AT32" i="9"/>
  <c r="AK32" i="9" s="1"/>
  <c r="AU32" i="9"/>
  <c r="AL32" i="9" s="1"/>
  <c r="AX32" i="9"/>
  <c r="AY32" i="9"/>
  <c r="AZ32" i="9"/>
  <c r="BA32" i="9"/>
  <c r="BB32" i="9"/>
  <c r="BC32" i="9"/>
  <c r="BD32" i="9"/>
  <c r="BE32" i="9"/>
  <c r="BF32" i="9"/>
  <c r="BG32" i="9"/>
  <c r="BH32" i="9"/>
  <c r="BI32" i="9"/>
  <c r="BJ32" i="9"/>
  <c r="BK32" i="9"/>
  <c r="AR33" i="9"/>
  <c r="AS33" i="9"/>
  <c r="AJ33" i="9" s="1"/>
  <c r="AT33" i="9"/>
  <c r="AK33" i="9" s="1"/>
  <c r="AU33" i="9"/>
  <c r="AL33" i="9" s="1"/>
  <c r="AX33" i="9"/>
  <c r="AY33" i="9"/>
  <c r="AZ33" i="9"/>
  <c r="BA33" i="9"/>
  <c r="BB33" i="9"/>
  <c r="BC33" i="9"/>
  <c r="BD33" i="9"/>
  <c r="BE33" i="9"/>
  <c r="BF33" i="9"/>
  <c r="BG33" i="9"/>
  <c r="BH33" i="9"/>
  <c r="BI33" i="9"/>
  <c r="BJ33" i="9"/>
  <c r="BK33" i="9"/>
  <c r="AR34" i="9"/>
  <c r="AS34" i="9"/>
  <c r="AT34" i="9"/>
  <c r="AK34" i="9" s="1"/>
  <c r="AU34" i="9"/>
  <c r="AL34" i="9" s="1"/>
  <c r="AX34" i="9"/>
  <c r="AY34" i="9"/>
  <c r="AZ34" i="9"/>
  <c r="BA34" i="9"/>
  <c r="BB34" i="9"/>
  <c r="BC34" i="9"/>
  <c r="BD34" i="9"/>
  <c r="BE34" i="9"/>
  <c r="BF34" i="9"/>
  <c r="BG34" i="9"/>
  <c r="BH34" i="9"/>
  <c r="BI34" i="9"/>
  <c r="BJ34" i="9"/>
  <c r="BK34" i="9"/>
  <c r="AR35" i="9"/>
  <c r="AI35" i="9" s="1"/>
  <c r="AS35" i="9"/>
  <c r="AT35" i="9"/>
  <c r="AU35" i="9"/>
  <c r="AL35" i="9" s="1"/>
  <c r="AX35" i="9"/>
  <c r="AY35" i="9"/>
  <c r="AZ35" i="9"/>
  <c r="BA35" i="9"/>
  <c r="BB35" i="9"/>
  <c r="BC35" i="9"/>
  <c r="BD35" i="9"/>
  <c r="BE35" i="9"/>
  <c r="BF35" i="9"/>
  <c r="BG35" i="9"/>
  <c r="BH35" i="9"/>
  <c r="BI35" i="9"/>
  <c r="BJ35" i="9"/>
  <c r="BK35" i="9"/>
  <c r="AR36" i="9"/>
  <c r="AI36" i="9" s="1"/>
  <c r="AS36" i="9"/>
  <c r="AJ36" i="9" s="1"/>
  <c r="AT36" i="9"/>
  <c r="AK36" i="9" s="1"/>
  <c r="AU36" i="9"/>
  <c r="AL36" i="9" s="1"/>
  <c r="AX36" i="9"/>
  <c r="AY36" i="9"/>
  <c r="AZ36" i="9"/>
  <c r="BA36" i="9"/>
  <c r="BB36" i="9"/>
  <c r="BC36" i="9"/>
  <c r="BD36" i="9"/>
  <c r="BE36" i="9"/>
  <c r="BF36" i="9"/>
  <c r="BG36" i="9"/>
  <c r="BH36" i="9"/>
  <c r="BI36" i="9"/>
  <c r="BJ36" i="9"/>
  <c r="BK36" i="9"/>
  <c r="AR37" i="9"/>
  <c r="AS37" i="9"/>
  <c r="AJ37" i="9" s="1"/>
  <c r="AT37" i="9"/>
  <c r="AK37" i="9" s="1"/>
  <c r="AU37" i="9"/>
  <c r="AL37" i="9" s="1"/>
  <c r="AX37" i="9"/>
  <c r="AY37" i="9"/>
  <c r="AZ37" i="9"/>
  <c r="BA37" i="9"/>
  <c r="BB37" i="9"/>
  <c r="BC37" i="9"/>
  <c r="BD37" i="9"/>
  <c r="BE37" i="9"/>
  <c r="BF37" i="9"/>
  <c r="BG37" i="9"/>
  <c r="BH37" i="9"/>
  <c r="BI37" i="9"/>
  <c r="BJ37" i="9"/>
  <c r="BK37" i="9"/>
  <c r="AR38" i="9"/>
  <c r="AS38" i="9"/>
  <c r="AT38" i="9"/>
  <c r="AK38" i="9" s="1"/>
  <c r="AU38" i="9"/>
  <c r="AL38" i="9" s="1"/>
  <c r="AX38" i="9"/>
  <c r="AY38" i="9"/>
  <c r="AZ38" i="9"/>
  <c r="BA38" i="9"/>
  <c r="BB38" i="9"/>
  <c r="BC38" i="9"/>
  <c r="BD38" i="9"/>
  <c r="BE38" i="9"/>
  <c r="BF38" i="9"/>
  <c r="BG38" i="9"/>
  <c r="BH38" i="9"/>
  <c r="BI38" i="9"/>
  <c r="BJ38" i="9"/>
  <c r="BK38" i="9"/>
  <c r="AR39" i="9"/>
  <c r="AI39" i="9" s="1"/>
  <c r="AS39" i="9"/>
  <c r="AT39" i="9"/>
  <c r="AK39" i="9" s="1"/>
  <c r="AU39" i="9"/>
  <c r="AL39" i="9" s="1"/>
  <c r="AX39" i="9"/>
  <c r="AY39" i="9"/>
  <c r="AZ39" i="9"/>
  <c r="BA39" i="9"/>
  <c r="BB39" i="9"/>
  <c r="BC39" i="9"/>
  <c r="BD39" i="9"/>
  <c r="BE39" i="9"/>
  <c r="BF39" i="9"/>
  <c r="BG39" i="9"/>
  <c r="BH39" i="9"/>
  <c r="BI39" i="9"/>
  <c r="BJ39" i="9"/>
  <c r="BK39" i="9"/>
  <c r="AR40" i="9"/>
  <c r="AS40" i="9"/>
  <c r="AJ40" i="9" s="1"/>
  <c r="AT40" i="9"/>
  <c r="AK40" i="9" s="1"/>
  <c r="AU40" i="9"/>
  <c r="AL40" i="9" s="1"/>
  <c r="AX40" i="9"/>
  <c r="AY40" i="9"/>
  <c r="AZ40" i="9"/>
  <c r="BA40" i="9"/>
  <c r="BB40" i="9"/>
  <c r="BC40" i="9"/>
  <c r="BD40" i="9"/>
  <c r="BE40" i="9"/>
  <c r="BF40" i="9"/>
  <c r="BG40" i="9"/>
  <c r="BH40" i="9"/>
  <c r="BI40" i="9"/>
  <c r="BJ40" i="9"/>
  <c r="BK40" i="9"/>
  <c r="AR41" i="9"/>
  <c r="AS41" i="9"/>
  <c r="AT41" i="9"/>
  <c r="AK41" i="9" s="1"/>
  <c r="AU41" i="9"/>
  <c r="AL41" i="9" s="1"/>
  <c r="AX41" i="9"/>
  <c r="AY41" i="9"/>
  <c r="AZ41" i="9"/>
  <c r="BA41" i="9"/>
  <c r="BB41" i="9"/>
  <c r="BC41" i="9"/>
  <c r="BD41" i="9"/>
  <c r="BE41" i="9"/>
  <c r="BF41" i="9"/>
  <c r="BG41" i="9"/>
  <c r="BH41" i="9"/>
  <c r="BI41" i="9"/>
  <c r="BJ41" i="9"/>
  <c r="BK41" i="9"/>
  <c r="AR42" i="9"/>
  <c r="AI42" i="9" s="1"/>
  <c r="AS42" i="9"/>
  <c r="AT42" i="9"/>
  <c r="AK42" i="9" s="1"/>
  <c r="AU42" i="9"/>
  <c r="AL42" i="9" s="1"/>
  <c r="AX42" i="9"/>
  <c r="AY42" i="9"/>
  <c r="AZ42" i="9"/>
  <c r="BA42" i="9"/>
  <c r="BB42" i="9"/>
  <c r="BC42" i="9"/>
  <c r="BD42" i="9"/>
  <c r="BE42" i="9"/>
  <c r="BF42" i="9"/>
  <c r="BG42" i="9"/>
  <c r="BH42" i="9"/>
  <c r="BI42" i="9"/>
  <c r="BJ42" i="9"/>
  <c r="BK42" i="9"/>
  <c r="AR43" i="9"/>
  <c r="AI43" i="9" s="1"/>
  <c r="AS43" i="9"/>
  <c r="AJ43" i="9" s="1"/>
  <c r="AT43" i="9"/>
  <c r="AK43" i="9" s="1"/>
  <c r="AU43" i="9"/>
  <c r="AL43" i="9" s="1"/>
  <c r="AX43" i="9"/>
  <c r="AY43" i="9"/>
  <c r="AZ43" i="9"/>
  <c r="BA43" i="9"/>
  <c r="BB43" i="9"/>
  <c r="BC43" i="9"/>
  <c r="BD43" i="9"/>
  <c r="BE43" i="9"/>
  <c r="BF43" i="9"/>
  <c r="BG43" i="9"/>
  <c r="BH43" i="9"/>
  <c r="BI43" i="9"/>
  <c r="BJ43" i="9"/>
  <c r="BK43" i="9"/>
  <c r="AR44" i="9"/>
  <c r="AS44" i="9"/>
  <c r="AJ44" i="9" s="1"/>
  <c r="AT44" i="9"/>
  <c r="AK44" i="9" s="1"/>
  <c r="AU44" i="9"/>
  <c r="AL44" i="9" s="1"/>
  <c r="AX44" i="9"/>
  <c r="AY44" i="9"/>
  <c r="AZ44" i="9"/>
  <c r="BA44" i="9"/>
  <c r="BB44" i="9"/>
  <c r="BC44" i="9"/>
  <c r="BD44" i="9"/>
  <c r="BE44" i="9"/>
  <c r="BF44" i="9"/>
  <c r="BG44" i="9"/>
  <c r="BH44" i="9"/>
  <c r="BI44" i="9"/>
  <c r="BJ44" i="9"/>
  <c r="BK44" i="9"/>
  <c r="AR45" i="9"/>
  <c r="AS45" i="9"/>
  <c r="AT45" i="9"/>
  <c r="AK45" i="9" s="1"/>
  <c r="AU45" i="9"/>
  <c r="AL45" i="9" s="1"/>
  <c r="AX45" i="9"/>
  <c r="AY45" i="9"/>
  <c r="AZ45" i="9"/>
  <c r="BA45" i="9"/>
  <c r="BB45" i="9"/>
  <c r="BC45" i="9"/>
  <c r="BD45" i="9"/>
  <c r="BE45" i="9"/>
  <c r="BF45" i="9"/>
  <c r="BG45" i="9"/>
  <c r="BH45" i="9"/>
  <c r="BI45" i="9"/>
  <c r="BJ45" i="9"/>
  <c r="BK45" i="9"/>
  <c r="AR46" i="9"/>
  <c r="AI46" i="9" s="1"/>
  <c r="AS46" i="9"/>
  <c r="AT46" i="9"/>
  <c r="AK46" i="9" s="1"/>
  <c r="AU46" i="9"/>
  <c r="AL46" i="9" s="1"/>
  <c r="AX46" i="9"/>
  <c r="AY46" i="9"/>
  <c r="AZ46" i="9"/>
  <c r="BA46" i="9"/>
  <c r="BB46" i="9"/>
  <c r="BC46" i="9"/>
  <c r="BD46" i="9"/>
  <c r="BE46" i="9"/>
  <c r="BF46" i="9"/>
  <c r="BG46" i="9"/>
  <c r="BH46" i="9"/>
  <c r="BI46" i="9"/>
  <c r="BJ46" i="9"/>
  <c r="BK46" i="9"/>
  <c r="AR47" i="9"/>
  <c r="AI47" i="9" s="1"/>
  <c r="AS47" i="9"/>
  <c r="AJ47" i="9" s="1"/>
  <c r="AT47" i="9"/>
  <c r="AK47" i="9" s="1"/>
  <c r="AU47" i="9"/>
  <c r="AL47" i="9" s="1"/>
  <c r="AX47" i="9"/>
  <c r="AY47" i="9"/>
  <c r="AZ47" i="9"/>
  <c r="BA47" i="9"/>
  <c r="BB47" i="9"/>
  <c r="BC47" i="9"/>
  <c r="BD47" i="9"/>
  <c r="BE47" i="9"/>
  <c r="BF47" i="9"/>
  <c r="BG47" i="9"/>
  <c r="BH47" i="9"/>
  <c r="BI47" i="9"/>
  <c r="BJ47" i="9"/>
  <c r="BK47" i="9"/>
  <c r="AR48" i="9"/>
  <c r="AI48" i="9" s="1"/>
  <c r="AS48" i="9"/>
  <c r="AJ48" i="9" s="1"/>
  <c r="AT48" i="9"/>
  <c r="AK48" i="9" s="1"/>
  <c r="AU48" i="9"/>
  <c r="AL48" i="9" s="1"/>
  <c r="AX48" i="9"/>
  <c r="AY48" i="9"/>
  <c r="AZ48" i="9"/>
  <c r="BA48" i="9"/>
  <c r="BB48" i="9"/>
  <c r="BC48" i="9"/>
  <c r="BD48" i="9"/>
  <c r="BE48" i="9"/>
  <c r="BF48" i="9"/>
  <c r="BG48" i="9"/>
  <c r="BH48" i="9"/>
  <c r="BI48" i="9"/>
  <c r="BJ48" i="9"/>
  <c r="BK48" i="9"/>
  <c r="AR49" i="9"/>
  <c r="AS49" i="9"/>
  <c r="AJ49" i="9" s="1"/>
  <c r="AT49" i="9"/>
  <c r="AK49" i="9" s="1"/>
  <c r="AU49" i="9"/>
  <c r="AL49" i="9" s="1"/>
  <c r="AX49" i="9"/>
  <c r="AY49" i="9"/>
  <c r="AZ49" i="9"/>
  <c r="BA49" i="9"/>
  <c r="BB49" i="9"/>
  <c r="BC49" i="9"/>
  <c r="BD49" i="9"/>
  <c r="BE49" i="9"/>
  <c r="BF49" i="9"/>
  <c r="BG49" i="9"/>
  <c r="BH49" i="9"/>
  <c r="BI49" i="9"/>
  <c r="BJ49" i="9"/>
  <c r="BK49" i="9"/>
  <c r="AR50" i="9"/>
  <c r="AI50" i="9" s="1"/>
  <c r="AS50" i="9"/>
  <c r="AJ50" i="9" s="1"/>
  <c r="AT50" i="9"/>
  <c r="AK50" i="9" s="1"/>
  <c r="AU50" i="9"/>
  <c r="AL50" i="9" s="1"/>
  <c r="AX50" i="9"/>
  <c r="AY50" i="9"/>
  <c r="AZ50" i="9"/>
  <c r="BA50" i="9"/>
  <c r="BB50" i="9"/>
  <c r="BC50" i="9"/>
  <c r="BD50" i="9"/>
  <c r="BE50" i="9"/>
  <c r="BF50" i="9"/>
  <c r="BG50" i="9"/>
  <c r="BH50" i="9"/>
  <c r="BI50" i="9"/>
  <c r="BJ50" i="9"/>
  <c r="BK50" i="9"/>
  <c r="AR51" i="9"/>
  <c r="AI51" i="9" s="1"/>
  <c r="AS51" i="9"/>
  <c r="AJ51" i="9" s="1"/>
  <c r="AT51" i="9"/>
  <c r="AK51" i="9" s="1"/>
  <c r="AU51" i="9"/>
  <c r="AL51" i="9" s="1"/>
  <c r="AX51" i="9"/>
  <c r="AY51" i="9"/>
  <c r="AZ51" i="9"/>
  <c r="BA51" i="9"/>
  <c r="BB51" i="9"/>
  <c r="BC51" i="9"/>
  <c r="BD51" i="9"/>
  <c r="BE51" i="9"/>
  <c r="BF51" i="9"/>
  <c r="BG51" i="9"/>
  <c r="BH51" i="9"/>
  <c r="BI51" i="9"/>
  <c r="BJ51" i="9"/>
  <c r="BK51" i="9"/>
  <c r="AR52" i="9"/>
  <c r="AS52" i="9"/>
  <c r="AJ52" i="9" s="1"/>
  <c r="AT52" i="9"/>
  <c r="AK52" i="9" s="1"/>
  <c r="AU52" i="9"/>
  <c r="AL52" i="9" s="1"/>
  <c r="AX52" i="9"/>
  <c r="AY52" i="9"/>
  <c r="AZ52" i="9"/>
  <c r="BA52" i="9"/>
  <c r="BB52" i="9"/>
  <c r="BC52" i="9"/>
  <c r="BD52" i="9"/>
  <c r="BE52" i="9"/>
  <c r="BF52" i="9"/>
  <c r="BG52" i="9"/>
  <c r="BH52" i="9"/>
  <c r="BI52" i="9"/>
  <c r="BJ52" i="9"/>
  <c r="BK52" i="9"/>
  <c r="AR53" i="9"/>
  <c r="AI53" i="9" s="1"/>
  <c r="AS53" i="9"/>
  <c r="AT53" i="9"/>
  <c r="AK53" i="9" s="1"/>
  <c r="AU53" i="9"/>
  <c r="AL53" i="9" s="1"/>
  <c r="AX53" i="9"/>
  <c r="AY53" i="9"/>
  <c r="AZ53" i="9"/>
  <c r="BA53" i="9"/>
  <c r="BB53" i="9"/>
  <c r="BC53" i="9"/>
  <c r="BD53" i="9"/>
  <c r="BE53" i="9"/>
  <c r="BF53" i="9"/>
  <c r="BG53" i="9"/>
  <c r="BH53" i="9"/>
  <c r="BI53" i="9"/>
  <c r="BJ53" i="9"/>
  <c r="BK53" i="9"/>
  <c r="AR54" i="9"/>
  <c r="AI54" i="9" s="1"/>
  <c r="AS54" i="9"/>
  <c r="AJ54" i="9" s="1"/>
  <c r="AT54" i="9"/>
  <c r="AK54" i="9" s="1"/>
  <c r="AU54" i="9"/>
  <c r="AL54" i="9" s="1"/>
  <c r="AX54" i="9"/>
  <c r="AY54" i="9"/>
  <c r="AZ54" i="9"/>
  <c r="BA54" i="9"/>
  <c r="BB54" i="9"/>
  <c r="BC54" i="9"/>
  <c r="BD54" i="9"/>
  <c r="BE54" i="9"/>
  <c r="BF54" i="9"/>
  <c r="BG54" i="9"/>
  <c r="BH54" i="9"/>
  <c r="BI54" i="9"/>
  <c r="BJ54" i="9"/>
  <c r="BK54" i="9"/>
  <c r="AR55" i="9"/>
  <c r="AI55" i="9" s="1"/>
  <c r="AS55" i="9"/>
  <c r="AJ55" i="9" s="1"/>
  <c r="AT55" i="9"/>
  <c r="AK55" i="9" s="1"/>
  <c r="AU55" i="9"/>
  <c r="AL55" i="9" s="1"/>
  <c r="AX55" i="9"/>
  <c r="AY55" i="9"/>
  <c r="AZ55" i="9"/>
  <c r="BA55" i="9"/>
  <c r="BB55" i="9"/>
  <c r="BC55" i="9"/>
  <c r="BD55" i="9"/>
  <c r="BE55" i="9"/>
  <c r="BF55" i="9"/>
  <c r="BG55" i="9"/>
  <c r="BH55" i="9"/>
  <c r="BI55" i="9"/>
  <c r="BJ55" i="9"/>
  <c r="BK55" i="9"/>
  <c r="AR56" i="9"/>
  <c r="AS56" i="9"/>
  <c r="AJ56" i="9" s="1"/>
  <c r="AT56" i="9"/>
  <c r="AK56" i="9" s="1"/>
  <c r="AU56" i="9"/>
  <c r="AL56" i="9" s="1"/>
  <c r="AX56" i="9"/>
  <c r="AY56" i="9"/>
  <c r="AZ56" i="9"/>
  <c r="BA56" i="9"/>
  <c r="BB56" i="9"/>
  <c r="BC56" i="9"/>
  <c r="BD56" i="9"/>
  <c r="BE56" i="9"/>
  <c r="BF56" i="9"/>
  <c r="BG56" i="9"/>
  <c r="BH56" i="9"/>
  <c r="BI56" i="9"/>
  <c r="BJ56" i="9"/>
  <c r="BK56" i="9"/>
  <c r="AR57" i="9"/>
  <c r="AI57" i="9" s="1"/>
  <c r="AS57" i="9"/>
  <c r="AT57" i="9"/>
  <c r="AK57" i="9" s="1"/>
  <c r="AU57" i="9"/>
  <c r="AL57" i="9" s="1"/>
  <c r="AX57" i="9"/>
  <c r="AY57" i="9"/>
  <c r="AZ57" i="9"/>
  <c r="BA57" i="9"/>
  <c r="BB57" i="9"/>
  <c r="BC57" i="9"/>
  <c r="BD57" i="9"/>
  <c r="BE57" i="9"/>
  <c r="BF57" i="9"/>
  <c r="BG57" i="9"/>
  <c r="BH57" i="9"/>
  <c r="BI57" i="9"/>
  <c r="BJ57" i="9"/>
  <c r="BK57" i="9"/>
  <c r="AR58" i="9"/>
  <c r="AI58" i="9" s="1"/>
  <c r="AS58" i="9"/>
  <c r="AJ58" i="9" s="1"/>
  <c r="AT58" i="9"/>
  <c r="AK58" i="9" s="1"/>
  <c r="AU58" i="9"/>
  <c r="AL58" i="9" s="1"/>
  <c r="AX58" i="9"/>
  <c r="AY58" i="9"/>
  <c r="AZ58" i="9"/>
  <c r="BA58" i="9"/>
  <c r="BB58" i="9"/>
  <c r="BC58" i="9"/>
  <c r="BD58" i="9"/>
  <c r="BE58" i="9"/>
  <c r="BF58" i="9"/>
  <c r="BG58" i="9"/>
  <c r="BH58" i="9"/>
  <c r="BI58" i="9"/>
  <c r="BJ58" i="9"/>
  <c r="BK58" i="9"/>
  <c r="AR59" i="9"/>
  <c r="AS59" i="9"/>
  <c r="AJ59" i="9" s="1"/>
  <c r="AT59" i="9"/>
  <c r="AK59" i="9" s="1"/>
  <c r="AU59" i="9"/>
  <c r="AL59" i="9" s="1"/>
  <c r="AX59" i="9"/>
  <c r="AY59" i="9"/>
  <c r="AZ59" i="9"/>
  <c r="BA59" i="9"/>
  <c r="BB59" i="9"/>
  <c r="BC59" i="9"/>
  <c r="BD59" i="9"/>
  <c r="BE59" i="9"/>
  <c r="BF59" i="9"/>
  <c r="BG59" i="9"/>
  <c r="BH59" i="9"/>
  <c r="BI59" i="9"/>
  <c r="BJ59" i="9"/>
  <c r="BK59" i="9"/>
  <c r="AR60" i="9"/>
  <c r="AI60" i="9" s="1"/>
  <c r="AS60" i="9"/>
  <c r="AT60" i="9"/>
  <c r="AK60" i="9" s="1"/>
  <c r="AU60" i="9"/>
  <c r="AL60" i="9" s="1"/>
  <c r="AX60" i="9"/>
  <c r="AY60" i="9"/>
  <c r="AZ60" i="9"/>
  <c r="BA60" i="9"/>
  <c r="BB60" i="9"/>
  <c r="BC60" i="9"/>
  <c r="BD60" i="9"/>
  <c r="BE60" i="9"/>
  <c r="BF60" i="9"/>
  <c r="BG60" i="9"/>
  <c r="BH60" i="9"/>
  <c r="BI60" i="9"/>
  <c r="BJ60" i="9"/>
  <c r="BK60" i="9"/>
  <c r="AR61" i="9"/>
  <c r="AI61" i="9" s="1"/>
  <c r="AS61" i="9"/>
  <c r="AJ61" i="9" s="1"/>
  <c r="AT61" i="9"/>
  <c r="AK61" i="9" s="1"/>
  <c r="AU61" i="9"/>
  <c r="AL61" i="9" s="1"/>
  <c r="AX61" i="9"/>
  <c r="AY61" i="9"/>
  <c r="AZ61" i="9"/>
  <c r="BA61" i="9"/>
  <c r="BB61" i="9"/>
  <c r="BC61" i="9"/>
  <c r="BD61" i="9"/>
  <c r="BE61" i="9"/>
  <c r="BF61" i="9"/>
  <c r="BG61" i="9"/>
  <c r="BH61" i="9"/>
  <c r="BI61" i="9"/>
  <c r="BJ61" i="9"/>
  <c r="BK61" i="9"/>
  <c r="AR62" i="9"/>
  <c r="AI62" i="9" s="1"/>
  <c r="AS62" i="9"/>
  <c r="AJ62" i="9" s="1"/>
  <c r="AT62" i="9"/>
  <c r="AK62" i="9" s="1"/>
  <c r="AU62" i="9"/>
  <c r="AL62" i="9" s="1"/>
  <c r="AX62" i="9"/>
  <c r="AY62" i="9"/>
  <c r="AZ62" i="9"/>
  <c r="BA62" i="9"/>
  <c r="BB62" i="9"/>
  <c r="BC62" i="9"/>
  <c r="BD62" i="9"/>
  <c r="BE62" i="9"/>
  <c r="BF62" i="9"/>
  <c r="BG62" i="9"/>
  <c r="BH62" i="9"/>
  <c r="BI62" i="9"/>
  <c r="BJ62" i="9"/>
  <c r="BK62" i="9"/>
  <c r="AR64" i="9"/>
  <c r="AS64" i="9"/>
  <c r="AJ64" i="9" s="1"/>
  <c r="AT64" i="9"/>
  <c r="AK64" i="9" s="1"/>
  <c r="AU64" i="9"/>
  <c r="AL64" i="9" s="1"/>
  <c r="AX64" i="9"/>
  <c r="AY64" i="9"/>
  <c r="AZ64" i="9"/>
  <c r="BA64" i="9"/>
  <c r="BB64" i="9"/>
  <c r="BC64" i="9"/>
  <c r="BD64" i="9"/>
  <c r="BE64" i="9"/>
  <c r="BF64" i="9"/>
  <c r="BG64" i="9"/>
  <c r="BH64" i="9"/>
  <c r="BI64" i="9"/>
  <c r="BJ64" i="9"/>
  <c r="BK64" i="9"/>
  <c r="AR65" i="9"/>
  <c r="AS65" i="9"/>
  <c r="AT65" i="9"/>
  <c r="AK65" i="9" s="1"/>
  <c r="AU65" i="9"/>
  <c r="AL65" i="9" s="1"/>
  <c r="AX65" i="9"/>
  <c r="AY65" i="9"/>
  <c r="AZ65" i="9"/>
  <c r="BA65" i="9"/>
  <c r="BB65" i="9"/>
  <c r="BC65" i="9"/>
  <c r="BD65" i="9"/>
  <c r="BE65" i="9"/>
  <c r="BF65" i="9"/>
  <c r="BG65" i="9"/>
  <c r="BH65" i="9"/>
  <c r="BI65" i="9"/>
  <c r="BJ65" i="9"/>
  <c r="BK65" i="9"/>
  <c r="AR66" i="9"/>
  <c r="AI66" i="9" s="1"/>
  <c r="AS66" i="9"/>
  <c r="AT66" i="9"/>
  <c r="AK66" i="9" s="1"/>
  <c r="AU66" i="9"/>
  <c r="AL66" i="9" s="1"/>
  <c r="AX66" i="9"/>
  <c r="AY66" i="9"/>
  <c r="AZ66" i="9"/>
  <c r="BA66" i="9"/>
  <c r="BB66" i="9"/>
  <c r="BC66" i="9"/>
  <c r="BD66" i="9"/>
  <c r="BE66" i="9"/>
  <c r="BF66" i="9"/>
  <c r="BG66" i="9"/>
  <c r="BH66" i="9"/>
  <c r="BI66" i="9"/>
  <c r="BJ66" i="9"/>
  <c r="BK66" i="9"/>
  <c r="AR67" i="9"/>
  <c r="AI67" i="9" s="1"/>
  <c r="AS67" i="9"/>
  <c r="AJ67" i="9" s="1"/>
  <c r="AT67" i="9"/>
  <c r="AK67" i="9" s="1"/>
  <c r="AU67" i="9"/>
  <c r="AL67" i="9" s="1"/>
  <c r="AX67" i="9"/>
  <c r="AY67" i="9"/>
  <c r="AZ67" i="9"/>
  <c r="BA67" i="9"/>
  <c r="BB67" i="9"/>
  <c r="BC67" i="9"/>
  <c r="BD67" i="9"/>
  <c r="BE67" i="9"/>
  <c r="BF67" i="9"/>
  <c r="BG67" i="9"/>
  <c r="BH67" i="9"/>
  <c r="BI67" i="9"/>
  <c r="BJ67" i="9"/>
  <c r="BK67" i="9"/>
  <c r="AR68" i="9"/>
  <c r="AS68" i="9"/>
  <c r="AJ68" i="9" s="1"/>
  <c r="AT68" i="9"/>
  <c r="AK68" i="9" s="1"/>
  <c r="AU68" i="9"/>
  <c r="AL68" i="9" s="1"/>
  <c r="AX68" i="9"/>
  <c r="AY68" i="9"/>
  <c r="AZ68" i="9"/>
  <c r="BA68" i="9"/>
  <c r="BB68" i="9"/>
  <c r="BC68" i="9"/>
  <c r="BD68" i="9"/>
  <c r="BE68" i="9"/>
  <c r="BF68" i="9"/>
  <c r="BG68" i="9"/>
  <c r="BH68" i="9"/>
  <c r="BI68" i="9"/>
  <c r="BJ68" i="9"/>
  <c r="BK68" i="9"/>
  <c r="AR69" i="9"/>
  <c r="AI69" i="9" s="1"/>
  <c r="AS69" i="9"/>
  <c r="AT69" i="9"/>
  <c r="AK69" i="9" s="1"/>
  <c r="AU69" i="9"/>
  <c r="AL69" i="9" s="1"/>
  <c r="AX69" i="9"/>
  <c r="AY69" i="9"/>
  <c r="AZ69" i="9"/>
  <c r="BA69" i="9"/>
  <c r="BB69" i="9"/>
  <c r="BC69" i="9"/>
  <c r="BD69" i="9"/>
  <c r="BE69" i="9"/>
  <c r="BF69" i="9"/>
  <c r="BG69" i="9"/>
  <c r="BH69" i="9"/>
  <c r="BI69" i="9"/>
  <c r="BJ69" i="9"/>
  <c r="BK69" i="9"/>
  <c r="AR70" i="9"/>
  <c r="AI70" i="9" s="1"/>
  <c r="AS70" i="9"/>
  <c r="AT70" i="9"/>
  <c r="AK70" i="9" s="1"/>
  <c r="AU70" i="9"/>
  <c r="AL70" i="9" s="1"/>
  <c r="AX70" i="9"/>
  <c r="AY70" i="9"/>
  <c r="AZ70" i="9"/>
  <c r="BA70" i="9"/>
  <c r="BB70" i="9"/>
  <c r="BC70" i="9"/>
  <c r="BD70" i="9"/>
  <c r="BE70" i="9"/>
  <c r="BF70" i="9"/>
  <c r="BG70" i="9"/>
  <c r="BH70" i="9"/>
  <c r="BI70" i="9"/>
  <c r="BJ70" i="9"/>
  <c r="BK70" i="9"/>
  <c r="AR71" i="9"/>
  <c r="AI71" i="9" s="1"/>
  <c r="AS71" i="9"/>
  <c r="AJ71" i="9" s="1"/>
  <c r="AT71" i="9"/>
  <c r="AK71" i="9" s="1"/>
  <c r="AU71" i="9"/>
  <c r="AL71" i="9" s="1"/>
  <c r="AX71" i="9"/>
  <c r="AY71" i="9"/>
  <c r="AZ71" i="9"/>
  <c r="BA71" i="9"/>
  <c r="BB71" i="9"/>
  <c r="BC71" i="9"/>
  <c r="BD71" i="9"/>
  <c r="BE71" i="9"/>
  <c r="BF71" i="9"/>
  <c r="BG71" i="9"/>
  <c r="BH71" i="9"/>
  <c r="BI71" i="9"/>
  <c r="BJ71" i="9"/>
  <c r="BK71" i="9"/>
  <c r="AR72" i="9"/>
  <c r="AS72" i="9"/>
  <c r="AJ72" i="9" s="1"/>
  <c r="AT72" i="9"/>
  <c r="AK72" i="9" s="1"/>
  <c r="AU72" i="9"/>
  <c r="AL72" i="9" s="1"/>
  <c r="AX72" i="9"/>
  <c r="AY72" i="9"/>
  <c r="AZ72" i="9"/>
  <c r="BA72" i="9"/>
  <c r="BB72" i="9"/>
  <c r="BC72" i="9"/>
  <c r="BD72" i="9"/>
  <c r="BE72" i="9"/>
  <c r="BF72" i="9"/>
  <c r="BG72" i="9"/>
  <c r="BH72" i="9"/>
  <c r="BI72" i="9"/>
  <c r="BJ72" i="9"/>
  <c r="BK72" i="9"/>
  <c r="AR73" i="9"/>
  <c r="AS73" i="9"/>
  <c r="AT73" i="9"/>
  <c r="AK73" i="9" s="1"/>
  <c r="AU73" i="9"/>
  <c r="AL73" i="9" s="1"/>
  <c r="AX73" i="9"/>
  <c r="AY73" i="9"/>
  <c r="AZ73" i="9"/>
  <c r="BA73" i="9"/>
  <c r="BB73" i="9"/>
  <c r="BC73" i="9"/>
  <c r="BD73" i="9"/>
  <c r="BE73" i="9"/>
  <c r="BF73" i="9"/>
  <c r="BG73" i="9"/>
  <c r="BH73" i="9"/>
  <c r="BI73" i="9"/>
  <c r="BJ73" i="9"/>
  <c r="BK73" i="9"/>
  <c r="AR74" i="9"/>
  <c r="AI74" i="9" s="1"/>
  <c r="AS74" i="9"/>
  <c r="AT74" i="9"/>
  <c r="AK74" i="9" s="1"/>
  <c r="AU74" i="9"/>
  <c r="AL74" i="9" s="1"/>
  <c r="AX74" i="9"/>
  <c r="AY74" i="9"/>
  <c r="AZ74" i="9"/>
  <c r="BA74" i="9"/>
  <c r="BB74" i="9"/>
  <c r="BC74" i="9"/>
  <c r="BD74" i="9"/>
  <c r="BE74" i="9"/>
  <c r="BF74" i="9"/>
  <c r="BG74" i="9"/>
  <c r="BH74" i="9"/>
  <c r="BI74" i="9"/>
  <c r="BJ74" i="9"/>
  <c r="BK74" i="9"/>
  <c r="AR75" i="9"/>
  <c r="AI75" i="9" s="1"/>
  <c r="AS75" i="9"/>
  <c r="AJ75" i="9" s="1"/>
  <c r="AT75" i="9"/>
  <c r="AK75" i="9" s="1"/>
  <c r="AU75" i="9"/>
  <c r="AL75" i="9" s="1"/>
  <c r="AX75" i="9"/>
  <c r="AY75" i="9"/>
  <c r="AZ75" i="9"/>
  <c r="BA75" i="9"/>
  <c r="BB75" i="9"/>
  <c r="BC75" i="9"/>
  <c r="BD75" i="9"/>
  <c r="BE75" i="9"/>
  <c r="BF75" i="9"/>
  <c r="BG75" i="9"/>
  <c r="BH75" i="9"/>
  <c r="BI75" i="9"/>
  <c r="BJ75" i="9"/>
  <c r="BK75" i="9"/>
  <c r="AR76" i="9"/>
  <c r="AI76" i="9" s="1"/>
  <c r="AS76" i="9"/>
  <c r="AJ76" i="9" s="1"/>
  <c r="AT76" i="9"/>
  <c r="AK76" i="9" s="1"/>
  <c r="AU76" i="9"/>
  <c r="AL76" i="9" s="1"/>
  <c r="AX76" i="9"/>
  <c r="AY76" i="9"/>
  <c r="AZ76" i="9"/>
  <c r="BA76" i="9"/>
  <c r="BB76" i="9"/>
  <c r="BC76" i="9"/>
  <c r="BD76" i="9"/>
  <c r="BE76" i="9"/>
  <c r="BF76" i="9"/>
  <c r="BG76" i="9"/>
  <c r="BH76" i="9"/>
  <c r="BI76" i="9"/>
  <c r="BJ76" i="9"/>
  <c r="BK76" i="9"/>
  <c r="AR77" i="9"/>
  <c r="AS77" i="9"/>
  <c r="AT77" i="9"/>
  <c r="AK77" i="9" s="1"/>
  <c r="AU77" i="9"/>
  <c r="AL77" i="9" s="1"/>
  <c r="AX77" i="9"/>
  <c r="AY77" i="9"/>
  <c r="AZ77" i="9"/>
  <c r="BA77" i="9"/>
  <c r="BB77" i="9"/>
  <c r="BC77" i="9"/>
  <c r="BD77" i="9"/>
  <c r="BE77" i="9"/>
  <c r="BF77" i="9"/>
  <c r="BG77" i="9"/>
  <c r="BH77" i="9"/>
  <c r="BI77" i="9"/>
  <c r="BJ77" i="9"/>
  <c r="BK77" i="9"/>
  <c r="AR78" i="9"/>
  <c r="AI78" i="9" s="1"/>
  <c r="AS78" i="9"/>
  <c r="AT78" i="9"/>
  <c r="AK78" i="9" s="1"/>
  <c r="AU78" i="9"/>
  <c r="AL78" i="9" s="1"/>
  <c r="AX78" i="9"/>
  <c r="AY78" i="9"/>
  <c r="AZ78" i="9"/>
  <c r="BA78" i="9"/>
  <c r="BB78" i="9"/>
  <c r="BC78" i="9"/>
  <c r="BD78" i="9"/>
  <c r="BE78" i="9"/>
  <c r="BF78" i="9"/>
  <c r="BG78" i="9"/>
  <c r="BH78" i="9"/>
  <c r="BI78" i="9"/>
  <c r="BJ78" i="9"/>
  <c r="BK78" i="9"/>
  <c r="AR79" i="9"/>
  <c r="AI79" i="9" s="1"/>
  <c r="AS79" i="9"/>
  <c r="AJ79" i="9" s="1"/>
  <c r="AT79" i="9"/>
  <c r="AK79" i="9" s="1"/>
  <c r="AU79" i="9"/>
  <c r="AL79" i="9" s="1"/>
  <c r="AX79" i="9"/>
  <c r="AY79" i="9"/>
  <c r="AZ79" i="9"/>
  <c r="BA79" i="9"/>
  <c r="BB79" i="9"/>
  <c r="BC79" i="9"/>
  <c r="BD79" i="9"/>
  <c r="BE79" i="9"/>
  <c r="BF79" i="9"/>
  <c r="BG79" i="9"/>
  <c r="BH79" i="9"/>
  <c r="BI79" i="9"/>
  <c r="BJ79" i="9"/>
  <c r="BK79" i="9"/>
  <c r="AQ63" i="9" l="1"/>
  <c r="AP63" i="9"/>
  <c r="AP7" i="9"/>
  <c r="AO7" i="9" s="1"/>
  <c r="AH7" i="9"/>
  <c r="AF63" i="9"/>
  <c r="AF7" i="9"/>
  <c r="AQ23" i="9"/>
  <c r="AH23" i="9"/>
  <c r="AF23" i="9"/>
  <c r="AH63" i="9"/>
  <c r="AP23" i="9"/>
  <c r="AD7" i="9"/>
  <c r="AG7" i="9"/>
  <c r="AD23" i="9"/>
  <c r="AG23" i="9"/>
  <c r="AD63" i="9"/>
  <c r="AG63" i="9"/>
  <c r="AE67" i="9"/>
  <c r="AW74" i="9"/>
  <c r="AQ74" i="9" s="1"/>
  <c r="AW41" i="9"/>
  <c r="AN41" i="9" s="1"/>
  <c r="AE40" i="9"/>
  <c r="AW38" i="9"/>
  <c r="AN38" i="9" s="1"/>
  <c r="AW36" i="9"/>
  <c r="AN36" i="9" s="1"/>
  <c r="AW34" i="9"/>
  <c r="AN34" i="9" s="1"/>
  <c r="AW32" i="9"/>
  <c r="AN32" i="9" s="1"/>
  <c r="AW30" i="9"/>
  <c r="AN30" i="9" s="1"/>
  <c r="AW28" i="9"/>
  <c r="AN28" i="9" s="1"/>
  <c r="AH28" i="9" s="1"/>
  <c r="AW26" i="9"/>
  <c r="AN26" i="9" s="1"/>
  <c r="AW24" i="9"/>
  <c r="AN24" i="9" s="1"/>
  <c r="AH24" i="9" s="1"/>
  <c r="AW21" i="9"/>
  <c r="AN21" i="9" s="1"/>
  <c r="AW19" i="9"/>
  <c r="AN19" i="9" s="1"/>
  <c r="AH19" i="9" s="1"/>
  <c r="AW17" i="9"/>
  <c r="AN17" i="9" s="1"/>
  <c r="AH17" i="9" s="1"/>
  <c r="AW15" i="9"/>
  <c r="AN15" i="9" s="1"/>
  <c r="AH15" i="9" s="1"/>
  <c r="AW13" i="9"/>
  <c r="AN13" i="9" s="1"/>
  <c r="AH13" i="9" s="1"/>
  <c r="AW12" i="9"/>
  <c r="AN12" i="9" s="1"/>
  <c r="AH12" i="9" s="1"/>
  <c r="AW10" i="9"/>
  <c r="AN10" i="9" s="1"/>
  <c r="AH10" i="9" s="1"/>
  <c r="AW8" i="9"/>
  <c r="AQ8" i="9" s="1"/>
  <c r="AW4" i="9"/>
  <c r="AQ4" i="9" s="1"/>
  <c r="AW2" i="9"/>
  <c r="AQ2" i="9" s="1"/>
  <c r="AV79" i="9"/>
  <c r="AM79" i="9" s="1"/>
  <c r="AV77" i="9"/>
  <c r="AM77" i="9" s="1"/>
  <c r="AV75" i="9"/>
  <c r="AP75" i="9" s="1"/>
  <c r="AV69" i="9"/>
  <c r="AM69" i="9" s="1"/>
  <c r="AW72" i="9"/>
  <c r="AN72" i="9" s="1"/>
  <c r="AW64" i="9"/>
  <c r="AN64" i="9" s="1"/>
  <c r="AW55" i="9"/>
  <c r="AN55" i="9" s="1"/>
  <c r="AH55" i="9" s="1"/>
  <c r="AW47" i="9"/>
  <c r="AN47" i="9" s="1"/>
  <c r="AH47" i="9" s="1"/>
  <c r="AW43" i="9"/>
  <c r="AN43" i="9" s="1"/>
  <c r="AV78" i="9"/>
  <c r="AM78" i="9" s="1"/>
  <c r="AG78" i="9" s="1"/>
  <c r="AV76" i="9"/>
  <c r="AM76" i="9" s="1"/>
  <c r="AV59" i="9"/>
  <c r="AM59" i="9" s="1"/>
  <c r="AV57" i="9"/>
  <c r="AM57" i="9" s="1"/>
  <c r="AG57" i="9" s="1"/>
  <c r="AV55" i="9"/>
  <c r="AM55" i="9" s="1"/>
  <c r="AG55" i="9" s="1"/>
  <c r="AV53" i="9"/>
  <c r="AM53" i="9" s="1"/>
  <c r="AV51" i="9"/>
  <c r="AM51" i="9" s="1"/>
  <c r="AG51" i="9" s="1"/>
  <c r="AV49" i="9"/>
  <c r="AP49" i="9" s="1"/>
  <c r="AV47" i="9"/>
  <c r="AM47" i="9" s="1"/>
  <c r="AG47" i="9" s="1"/>
  <c r="AV45" i="9"/>
  <c r="AM45" i="9" s="1"/>
  <c r="AV43" i="9"/>
  <c r="AM43" i="9" s="1"/>
  <c r="AG43" i="9" s="1"/>
  <c r="AV41" i="9"/>
  <c r="AM41" i="9" s="1"/>
  <c r="AV38" i="9"/>
  <c r="AP38" i="9" s="1"/>
  <c r="AV36" i="9"/>
  <c r="AM36" i="9" s="1"/>
  <c r="AG36" i="9" s="1"/>
  <c r="AV34" i="9"/>
  <c r="AM34" i="9" s="1"/>
  <c r="AV32" i="9"/>
  <c r="AM32" i="9" s="1"/>
  <c r="AG32" i="9" s="1"/>
  <c r="AV30" i="9"/>
  <c r="AM30" i="9" s="1"/>
  <c r="AV28" i="9"/>
  <c r="AM28" i="9" s="1"/>
  <c r="AV26" i="9"/>
  <c r="AV24" i="9"/>
  <c r="AM24" i="9" s="1"/>
  <c r="AV21" i="9"/>
  <c r="AV19" i="9"/>
  <c r="AM19" i="9" s="1"/>
  <c r="AV17" i="9"/>
  <c r="AP17" i="9" s="1"/>
  <c r="AV15" i="9"/>
  <c r="AM15" i="9" s="1"/>
  <c r="AV13" i="9"/>
  <c r="AP13" i="9" s="1"/>
  <c r="AV12" i="9"/>
  <c r="AV10" i="9"/>
  <c r="AM10" i="9" s="1"/>
  <c r="AV8" i="9"/>
  <c r="AV4" i="9"/>
  <c r="AM4" i="9" s="1"/>
  <c r="AV2" i="9"/>
  <c r="AM2" i="9" s="1"/>
  <c r="AV73" i="9"/>
  <c r="AM73" i="9" s="1"/>
  <c r="AV71" i="9"/>
  <c r="AP71" i="9" s="1"/>
  <c r="AW78" i="9"/>
  <c r="AN78" i="9" s="1"/>
  <c r="AW76" i="9"/>
  <c r="AN76" i="9" s="1"/>
  <c r="AH76" i="9" s="1"/>
  <c r="AW70" i="9"/>
  <c r="AN70" i="9" s="1"/>
  <c r="AW68" i="9"/>
  <c r="AN68" i="9" s="1"/>
  <c r="AH68" i="9" s="1"/>
  <c r="AW66" i="9"/>
  <c r="AN66" i="9" s="1"/>
  <c r="AW61" i="9"/>
  <c r="AN61" i="9" s="1"/>
  <c r="AH61" i="9" s="1"/>
  <c r="AW59" i="9"/>
  <c r="AN59" i="9" s="1"/>
  <c r="AH59" i="9" s="1"/>
  <c r="AW57" i="9"/>
  <c r="AN57" i="9" s="1"/>
  <c r="AW53" i="9"/>
  <c r="AN53" i="9" s="1"/>
  <c r="AW51" i="9"/>
  <c r="AN51" i="9" s="1"/>
  <c r="AH51" i="9" s="1"/>
  <c r="AW49" i="9"/>
  <c r="AQ49" i="9" s="1"/>
  <c r="AW45" i="9"/>
  <c r="AN45" i="9" s="1"/>
  <c r="AV74" i="9"/>
  <c r="AV72" i="9"/>
  <c r="AM72" i="9" s="1"/>
  <c r="AV70" i="9"/>
  <c r="AM70" i="9" s="1"/>
  <c r="AV68" i="9"/>
  <c r="AM68" i="9" s="1"/>
  <c r="AV66" i="9"/>
  <c r="AV64" i="9"/>
  <c r="AM64" i="9" s="1"/>
  <c r="AV61" i="9"/>
  <c r="AM61" i="9" s="1"/>
  <c r="AG61" i="9" s="1"/>
  <c r="AW79" i="9"/>
  <c r="AN79" i="9" s="1"/>
  <c r="AH79" i="9" s="1"/>
  <c r="AW77" i="9"/>
  <c r="AN77" i="9" s="1"/>
  <c r="AW75" i="9"/>
  <c r="AN75" i="9" s="1"/>
  <c r="AH75" i="9" s="1"/>
  <c r="AW73" i="9"/>
  <c r="AN73" i="9" s="1"/>
  <c r="AW71" i="9"/>
  <c r="AN71" i="9" s="1"/>
  <c r="AW69" i="9"/>
  <c r="AN69" i="9" s="1"/>
  <c r="AW67" i="9"/>
  <c r="AN67" i="9" s="1"/>
  <c r="AH67" i="9" s="1"/>
  <c r="AW65" i="9"/>
  <c r="AQ65" i="9" s="1"/>
  <c r="AW62" i="9"/>
  <c r="AN62" i="9" s="1"/>
  <c r="AW60" i="9"/>
  <c r="AN60" i="9" s="1"/>
  <c r="AW58" i="9"/>
  <c r="AN58" i="9" s="1"/>
  <c r="AH58" i="9" s="1"/>
  <c r="AW56" i="9"/>
  <c r="AN56" i="9" s="1"/>
  <c r="AH56" i="9" s="1"/>
  <c r="AE55" i="9"/>
  <c r="AW54" i="9"/>
  <c r="AN54" i="9" s="1"/>
  <c r="AH54" i="9" s="1"/>
  <c r="AW52" i="9"/>
  <c r="AN52" i="9" s="1"/>
  <c r="AH52" i="9" s="1"/>
  <c r="AW50" i="9"/>
  <c r="AN50" i="9" s="1"/>
  <c r="AH50" i="9" s="1"/>
  <c r="AW48" i="9"/>
  <c r="AN48" i="9" s="1"/>
  <c r="AW46" i="9"/>
  <c r="AN46" i="9" s="1"/>
  <c r="AW44" i="9"/>
  <c r="AQ44" i="9" s="1"/>
  <c r="AW42" i="9"/>
  <c r="AW40" i="9"/>
  <c r="AN40" i="9" s="1"/>
  <c r="AH40" i="9" s="1"/>
  <c r="AW39" i="9"/>
  <c r="AN39" i="9" s="1"/>
  <c r="AW37" i="9"/>
  <c r="AN37" i="9" s="1"/>
  <c r="AH37" i="9" s="1"/>
  <c r="AW35" i="9"/>
  <c r="AN35" i="9" s="1"/>
  <c r="AW33" i="9"/>
  <c r="AQ33" i="9" s="1"/>
  <c r="AW31" i="9"/>
  <c r="AN31" i="9" s="1"/>
  <c r="AW29" i="9"/>
  <c r="AN29" i="9" s="1"/>
  <c r="AW27" i="9"/>
  <c r="AN27" i="9" s="1"/>
  <c r="AW25" i="9"/>
  <c r="AN25" i="9" s="1"/>
  <c r="AW22" i="9"/>
  <c r="AN22" i="9" s="1"/>
  <c r="AH22" i="9" s="1"/>
  <c r="AW20" i="9"/>
  <c r="AN20" i="9" s="1"/>
  <c r="AH20" i="9" s="1"/>
  <c r="AW18" i="9"/>
  <c r="AN18" i="9" s="1"/>
  <c r="AH18" i="9" s="1"/>
  <c r="AW16" i="9"/>
  <c r="AN16" i="9" s="1"/>
  <c r="AH16" i="9" s="1"/>
  <c r="AW14" i="9"/>
  <c r="AN14" i="9" s="1"/>
  <c r="AW11" i="9"/>
  <c r="AQ11" i="9" s="1"/>
  <c r="AW9" i="9"/>
  <c r="AN9" i="9" s="1"/>
  <c r="AH9" i="9" s="1"/>
  <c r="AW6" i="9"/>
  <c r="AQ6" i="9" s="1"/>
  <c r="AW3" i="9"/>
  <c r="AN3" i="9" s="1"/>
  <c r="AV67" i="9"/>
  <c r="AP67" i="9" s="1"/>
  <c r="AV65" i="9"/>
  <c r="AM65" i="9" s="1"/>
  <c r="AV62" i="9"/>
  <c r="AM62" i="9" s="1"/>
  <c r="AG62" i="9" s="1"/>
  <c r="AV60" i="9"/>
  <c r="AM60" i="9" s="1"/>
  <c r="AG60" i="9" s="1"/>
  <c r="AV58" i="9"/>
  <c r="AM58" i="9" s="1"/>
  <c r="AV56" i="9"/>
  <c r="AM56" i="9" s="1"/>
  <c r="AV54" i="9"/>
  <c r="AV52" i="9"/>
  <c r="AP52" i="9" s="1"/>
  <c r="AV50" i="9"/>
  <c r="AM50" i="9" s="1"/>
  <c r="AG50" i="9" s="1"/>
  <c r="AV48" i="9"/>
  <c r="AM48" i="9" s="1"/>
  <c r="AG48" i="9" s="1"/>
  <c r="AV46" i="9"/>
  <c r="AV44" i="9"/>
  <c r="AM44" i="9" s="1"/>
  <c r="AV42" i="9"/>
  <c r="AV40" i="9"/>
  <c r="AP40" i="9" s="1"/>
  <c r="AV39" i="9"/>
  <c r="AV37" i="9"/>
  <c r="AM37" i="9" s="1"/>
  <c r="AV35" i="9"/>
  <c r="AM35" i="9" s="1"/>
  <c r="AV33" i="9"/>
  <c r="AM33" i="9" s="1"/>
  <c r="AV31" i="9"/>
  <c r="AV29" i="9"/>
  <c r="AM29" i="9" s="1"/>
  <c r="AV27" i="9"/>
  <c r="AP27" i="9" s="1"/>
  <c r="AV25" i="9"/>
  <c r="AM25" i="9" s="1"/>
  <c r="AV22" i="9"/>
  <c r="AP22" i="9" s="1"/>
  <c r="AV20" i="9"/>
  <c r="AM20" i="9" s="1"/>
  <c r="AV18" i="9"/>
  <c r="AV16" i="9"/>
  <c r="AM16" i="9" s="1"/>
  <c r="AV14" i="9"/>
  <c r="AM14" i="9" s="1"/>
  <c r="AG14" i="9" s="1"/>
  <c r="AV11" i="9"/>
  <c r="AP11" i="9" s="1"/>
  <c r="AV9" i="9"/>
  <c r="AM9" i="9" s="1"/>
  <c r="AG9" i="9" s="1"/>
  <c r="AV6" i="9"/>
  <c r="AV3" i="9"/>
  <c r="AM3" i="9" s="1"/>
  <c r="AG3" i="9" s="1"/>
  <c r="AE71" i="9"/>
  <c r="AE29" i="9"/>
  <c r="AE61" i="9"/>
  <c r="AE51" i="9"/>
  <c r="AD12" i="9"/>
  <c r="AD79" i="9"/>
  <c r="AE32" i="9"/>
  <c r="AD15" i="9"/>
  <c r="AD54" i="9"/>
  <c r="AE52" i="9"/>
  <c r="AE45" i="9"/>
  <c r="AE22" i="9"/>
  <c r="AE18" i="9"/>
  <c r="AE9" i="9"/>
  <c r="AE60" i="9"/>
  <c r="AE57" i="9"/>
  <c r="AD20" i="9"/>
  <c r="AE41" i="9"/>
  <c r="AE78" i="9"/>
  <c r="AE73" i="9"/>
  <c r="AE70" i="9"/>
  <c r="AD47" i="9"/>
  <c r="AE10" i="9"/>
  <c r="AE8" i="9"/>
  <c r="AE75" i="9"/>
  <c r="AE64" i="9"/>
  <c r="AE59" i="9"/>
  <c r="AE38" i="9"/>
  <c r="AE17" i="9"/>
  <c r="AK16" i="9"/>
  <c r="AE16" i="9" s="1"/>
  <c r="AE34" i="9"/>
  <c r="AE65" i="9"/>
  <c r="AE58" i="9"/>
  <c r="AE27" i="9"/>
  <c r="AE74" i="9"/>
  <c r="AI65" i="9"/>
  <c r="AE79" i="9"/>
  <c r="AE76" i="9"/>
  <c r="AE66" i="9"/>
  <c r="AE56" i="9"/>
  <c r="AE54" i="9"/>
  <c r="AE49" i="9"/>
  <c r="AI6" i="9"/>
  <c r="AE37" i="9"/>
  <c r="AE4" i="9"/>
  <c r="AE62" i="9"/>
  <c r="AE50" i="9"/>
  <c r="AE44" i="9"/>
  <c r="AE33" i="9"/>
  <c r="AE28" i="9"/>
  <c r="AE24" i="9"/>
  <c r="AE13" i="9"/>
  <c r="AE12" i="9"/>
  <c r="AJ77" i="9"/>
  <c r="AD75" i="9"/>
  <c r="AI49" i="9"/>
  <c r="AJ73" i="9"/>
  <c r="AI72" i="9"/>
  <c r="AD71" i="9"/>
  <c r="AE69" i="9"/>
  <c r="AE68" i="9"/>
  <c r="AJ65" i="9"/>
  <c r="AJ60" i="9"/>
  <c r="AD60" i="9" s="1"/>
  <c r="AJ57" i="9"/>
  <c r="AE53" i="9"/>
  <c r="AD51" i="9"/>
  <c r="AE46" i="9"/>
  <c r="AJ45" i="9"/>
  <c r="AJ38" i="9"/>
  <c r="AD67" i="9"/>
  <c r="AD50" i="9"/>
  <c r="AI40" i="9"/>
  <c r="AJ69" i="9"/>
  <c r="AI64" i="9"/>
  <c r="AI59" i="9"/>
  <c r="AI56" i="9"/>
  <c r="AJ53" i="9"/>
  <c r="AD53" i="9" s="1"/>
  <c r="AI28" i="9"/>
  <c r="AD55" i="9"/>
  <c r="AE77" i="9"/>
  <c r="AE72" i="9"/>
  <c r="AI68" i="9"/>
  <c r="AD62" i="9"/>
  <c r="AD61" i="9"/>
  <c r="AD58" i="9"/>
  <c r="AI52" i="9"/>
  <c r="AE48" i="9"/>
  <c r="AE47" i="9"/>
  <c r="AE36" i="9"/>
  <c r="AK35" i="9"/>
  <c r="AD32" i="9"/>
  <c r="AE31" i="9"/>
  <c r="AI45" i="9"/>
  <c r="AD43" i="9"/>
  <c r="AI37" i="9"/>
  <c r="AJ34" i="9"/>
  <c r="AI77" i="9"/>
  <c r="AJ74" i="9"/>
  <c r="AI73" i="9"/>
  <c r="AJ70" i="9"/>
  <c r="AJ66" i="9"/>
  <c r="AD48" i="9"/>
  <c r="AE43" i="9"/>
  <c r="AE42" i="9"/>
  <c r="AI33" i="9"/>
  <c r="AJ29" i="9"/>
  <c r="AJ78" i="9"/>
  <c r="AJ46" i="9"/>
  <c r="AI44" i="9"/>
  <c r="AJ41" i="9"/>
  <c r="AE39" i="9"/>
  <c r="AD36" i="9"/>
  <c r="AD22" i="9"/>
  <c r="AJ31" i="9"/>
  <c r="AD27" i="9"/>
  <c r="AE21" i="9"/>
  <c r="AE20" i="9"/>
  <c r="AI2" i="9"/>
  <c r="AJ42" i="9"/>
  <c r="AI41" i="9"/>
  <c r="AJ39" i="9"/>
  <c r="AI38" i="9"/>
  <c r="AJ35" i="9"/>
  <c r="AI34" i="9"/>
  <c r="AE26" i="9"/>
  <c r="AE25" i="9"/>
  <c r="AI19" i="9"/>
  <c r="AE30" i="9"/>
  <c r="AJ25" i="9"/>
  <c r="AI24" i="9"/>
  <c r="AK15" i="9"/>
  <c r="AE15" i="9" s="1"/>
  <c r="AE14" i="9"/>
  <c r="AD8" i="9"/>
  <c r="AE19" i="9"/>
  <c r="AI17" i="9"/>
  <c r="AJ14" i="9"/>
  <c r="AE11" i="9"/>
  <c r="AD9" i="9"/>
  <c r="AJ30" i="9"/>
  <c r="AI29" i="9"/>
  <c r="AD29" i="9" s="1"/>
  <c r="AJ26" i="9"/>
  <c r="AI25" i="9"/>
  <c r="AJ21" i="9"/>
  <c r="AI13" i="9"/>
  <c r="AJ11" i="9"/>
  <c r="AE6" i="9"/>
  <c r="AE3" i="9"/>
  <c r="AE2" i="9"/>
  <c r="AD18" i="9"/>
  <c r="AD16" i="9"/>
  <c r="AI10" i="9"/>
  <c r="AJ6" i="9"/>
  <c r="AJ3" i="9"/>
  <c r="AD3" i="9" s="1"/>
  <c r="AJ4" i="9"/>
  <c r="AC7" i="9" l="1"/>
  <c r="AO63" i="9"/>
  <c r="AC63" i="9"/>
  <c r="AO23" i="9"/>
  <c r="AC23" i="9"/>
  <c r="AN8" i="9"/>
  <c r="AH8" i="9" s="1"/>
  <c r="AN6" i="9"/>
  <c r="AH6" i="9" s="1"/>
  <c r="AQ54" i="9"/>
  <c r="AF68" i="9"/>
  <c r="AM27" i="9"/>
  <c r="AG27" i="9" s="1"/>
  <c r="AN74" i="9"/>
  <c r="AH74" i="9" s="1"/>
  <c r="AN44" i="9"/>
  <c r="AH44" i="9" s="1"/>
  <c r="AP57" i="9"/>
  <c r="AM49" i="9"/>
  <c r="AG49" i="9" s="1"/>
  <c r="AQ69" i="9"/>
  <c r="AM52" i="9"/>
  <c r="AF52" i="9" s="1"/>
  <c r="AM13" i="9"/>
  <c r="AG13" i="9" s="1"/>
  <c r="AF77" i="9"/>
  <c r="AQ17" i="9"/>
  <c r="AO17" i="9" s="1"/>
  <c r="AQ57" i="9"/>
  <c r="AQ10" i="9"/>
  <c r="AM40" i="9"/>
  <c r="AG40" i="9" s="1"/>
  <c r="AQ3" i="9"/>
  <c r="AQ40" i="9"/>
  <c r="AO40" i="9" s="1"/>
  <c r="AP68" i="9"/>
  <c r="AN11" i="9"/>
  <c r="AH11" i="9" s="1"/>
  <c r="AM71" i="9"/>
  <c r="AG71" i="9" s="1"/>
  <c r="AP14" i="9"/>
  <c r="AP37" i="9"/>
  <c r="AP51" i="9"/>
  <c r="AP44" i="9"/>
  <c r="AO44" i="9" s="1"/>
  <c r="AN33" i="9"/>
  <c r="AH33" i="9" s="1"/>
  <c r="AQ68" i="9"/>
  <c r="AN2" i="9"/>
  <c r="AH2" i="9" s="1"/>
  <c r="AM22" i="9"/>
  <c r="AG22" i="9" s="1"/>
  <c r="AP33" i="9"/>
  <c r="AO33" i="9" s="1"/>
  <c r="AM38" i="9"/>
  <c r="AG38" i="9" s="1"/>
  <c r="AN49" i="9"/>
  <c r="AH49" i="9" s="1"/>
  <c r="AF36" i="9"/>
  <c r="AC36" i="9" s="1"/>
  <c r="AM11" i="9"/>
  <c r="AG11" i="9" s="1"/>
  <c r="AF41" i="9"/>
  <c r="AQ41" i="9"/>
  <c r="AQ50" i="9"/>
  <c r="AF10" i="9"/>
  <c r="AQ19" i="9"/>
  <c r="AP77" i="9"/>
  <c r="AM67" i="9"/>
  <c r="AG67" i="9" s="1"/>
  <c r="AQ24" i="9"/>
  <c r="AQ22" i="9"/>
  <c r="AO22" i="9" s="1"/>
  <c r="AQ31" i="9"/>
  <c r="AQ66" i="9"/>
  <c r="AH77" i="9"/>
  <c r="AF69" i="9"/>
  <c r="AH14" i="9"/>
  <c r="AQ13" i="9"/>
  <c r="AO13" i="9" s="1"/>
  <c r="AQ14" i="9"/>
  <c r="AH66" i="9"/>
  <c r="AM17" i="9"/>
  <c r="AF17" i="9" s="1"/>
  <c r="AF57" i="9"/>
  <c r="AG65" i="9"/>
  <c r="AQ64" i="9"/>
  <c r="AQ75" i="9"/>
  <c r="AO75" i="9" s="1"/>
  <c r="AH45" i="9"/>
  <c r="AQ77" i="9"/>
  <c r="AF25" i="9"/>
  <c r="AF15" i="9"/>
  <c r="AC15" i="9" s="1"/>
  <c r="AF24" i="9"/>
  <c r="AQ29" i="9"/>
  <c r="AN65" i="9"/>
  <c r="AH65" i="9" s="1"/>
  <c r="AM75" i="9"/>
  <c r="AG75" i="9" s="1"/>
  <c r="AQ59" i="9"/>
  <c r="AH57" i="9"/>
  <c r="AN4" i="9"/>
  <c r="AH4" i="9" s="1"/>
  <c r="AF64" i="9"/>
  <c r="AF56" i="9"/>
  <c r="AF72" i="9"/>
  <c r="AH31" i="9"/>
  <c r="AH41" i="9"/>
  <c r="AH70" i="9"/>
  <c r="AF45" i="9"/>
  <c r="AF32" i="9"/>
  <c r="AC32" i="9" s="1"/>
  <c r="AH29" i="9"/>
  <c r="AF29" i="9"/>
  <c r="AF3" i="9"/>
  <c r="AC3" i="9" s="1"/>
  <c r="AF14" i="9"/>
  <c r="AF20" i="9"/>
  <c r="AC20" i="9" s="1"/>
  <c r="AF43" i="9"/>
  <c r="AC43" i="9" s="1"/>
  <c r="AH64" i="9"/>
  <c r="AM18" i="9"/>
  <c r="AG18" i="9" s="1"/>
  <c r="AP18" i="9"/>
  <c r="AM6" i="9"/>
  <c r="AP6" i="9"/>
  <c r="AO6" i="9" s="1"/>
  <c r="AQ20" i="9"/>
  <c r="AP2" i="9"/>
  <c r="AO2" i="9" s="1"/>
  <c r="AP36" i="9"/>
  <c r="AQ76" i="9"/>
  <c r="AF62" i="9"/>
  <c r="AC62" i="9" s="1"/>
  <c r="AD57" i="9"/>
  <c r="AF34" i="9"/>
  <c r="AF76" i="9"/>
  <c r="AQ35" i="9"/>
  <c r="AP61" i="9"/>
  <c r="AG69" i="9"/>
  <c r="AF79" i="9"/>
  <c r="AC79" i="9" s="1"/>
  <c r="AP59" i="9"/>
  <c r="AP62" i="9"/>
  <c r="AF73" i="9"/>
  <c r="AP24" i="9"/>
  <c r="AQ46" i="9"/>
  <c r="AP45" i="9"/>
  <c r="AP69" i="9"/>
  <c r="AF60" i="9"/>
  <c r="AC60" i="9" s="1"/>
  <c r="AF16" i="9"/>
  <c r="AC16" i="9" s="1"/>
  <c r="AN42" i="9"/>
  <c r="AH42" i="9" s="1"/>
  <c r="AG42" i="9" s="1"/>
  <c r="AM42" i="9"/>
  <c r="AP10" i="9"/>
  <c r="AG16" i="9"/>
  <c r="AP4" i="9"/>
  <c r="AO4" i="9" s="1"/>
  <c r="AQ12" i="9"/>
  <c r="AF9" i="9"/>
  <c r="AC9" i="9" s="1"/>
  <c r="AQ16" i="9"/>
  <c r="AP19" i="9"/>
  <c r="AQ32" i="9"/>
  <c r="AP55" i="9"/>
  <c r="AQ45" i="9"/>
  <c r="AP76" i="9"/>
  <c r="AF53" i="9"/>
  <c r="AC53" i="9" s="1"/>
  <c r="AP32" i="9"/>
  <c r="AH78" i="9"/>
  <c r="AP34" i="9"/>
  <c r="AQ71" i="9"/>
  <c r="AO71" i="9" s="1"/>
  <c r="AQ48" i="9"/>
  <c r="AH53" i="9"/>
  <c r="AQ61" i="9"/>
  <c r="AP72" i="9"/>
  <c r="AD65" i="9"/>
  <c r="AF59" i="9"/>
  <c r="AQ28" i="9"/>
  <c r="AQ27" i="9"/>
  <c r="AO27" i="9" s="1"/>
  <c r="AF30" i="9"/>
  <c r="AF35" i="9"/>
  <c r="AQ72" i="9"/>
  <c r="AF55" i="9"/>
  <c r="AC55" i="9" s="1"/>
  <c r="AH72" i="9"/>
  <c r="AQ53" i="9"/>
  <c r="AH62" i="9"/>
  <c r="AP50" i="9"/>
  <c r="AQ58" i="9"/>
  <c r="AH71" i="9"/>
  <c r="AQ26" i="9"/>
  <c r="AF28" i="9"/>
  <c r="AP16" i="9"/>
  <c r="AP9" i="9"/>
  <c r="AQ9" i="9"/>
  <c r="AH25" i="9"/>
  <c r="AQ21" i="9"/>
  <c r="AP43" i="9"/>
  <c r="AQ43" i="9"/>
  <c r="AH34" i="9"/>
  <c r="AG53" i="9"/>
  <c r="AO49" i="9"/>
  <c r="AP73" i="9"/>
  <c r="AP25" i="9"/>
  <c r="AH3" i="9"/>
  <c r="AD4" i="9"/>
  <c r="AQ25" i="9"/>
  <c r="AH27" i="9"/>
  <c r="AQ37" i="9"/>
  <c r="AQ42" i="9"/>
  <c r="AP48" i="9"/>
  <c r="AH43" i="9"/>
  <c r="AQ34" i="9"/>
  <c r="AP42" i="9"/>
  <c r="AP53" i="9"/>
  <c r="AQ56" i="9"/>
  <c r="AF58" i="9"/>
  <c r="AC58" i="9" s="1"/>
  <c r="AH38" i="9"/>
  <c r="AH60" i="9"/>
  <c r="AH73" i="9"/>
  <c r="AF19" i="9"/>
  <c r="AQ52" i="9"/>
  <c r="AO52" i="9" s="1"/>
  <c r="AQ30" i="9"/>
  <c r="AQ39" i="9"/>
  <c r="AQ70" i="9"/>
  <c r="AP65" i="9"/>
  <c r="AO65" i="9" s="1"/>
  <c r="AF51" i="9"/>
  <c r="AC51" i="9" s="1"/>
  <c r="AD11" i="9"/>
  <c r="AG15" i="9"/>
  <c r="AG4" i="9"/>
  <c r="AF70" i="9"/>
  <c r="AP28" i="9"/>
  <c r="AQ51" i="9"/>
  <c r="AP56" i="9"/>
  <c r="AF61" i="9"/>
  <c r="AC61" i="9" s="1"/>
  <c r="AP64" i="9"/>
  <c r="AH69" i="9"/>
  <c r="AF48" i="9"/>
  <c r="AC48" i="9" s="1"/>
  <c r="AQ38" i="9"/>
  <c r="AO38" i="9" s="1"/>
  <c r="AQ60" i="9"/>
  <c r="AQ73" i="9"/>
  <c r="AH36" i="9"/>
  <c r="AF50" i="9"/>
  <c r="AC50" i="9" s="1"/>
  <c r="AF37" i="9"/>
  <c r="AP3" i="9"/>
  <c r="AQ15" i="9"/>
  <c r="AP41" i="9"/>
  <c r="AP60" i="9"/>
  <c r="AP29" i="9"/>
  <c r="AP47" i="9"/>
  <c r="AP78" i="9"/>
  <c r="AD25" i="9"/>
  <c r="AG25" i="9"/>
  <c r="AG24" i="9"/>
  <c r="AD24" i="9"/>
  <c r="AE35" i="9"/>
  <c r="AG35" i="9"/>
  <c r="AG79" i="9"/>
  <c r="AD13" i="9"/>
  <c r="AG30" i="9"/>
  <c r="AD35" i="9"/>
  <c r="AH35" i="9"/>
  <c r="AD42" i="9"/>
  <c r="AH46" i="9"/>
  <c r="AD46" i="9"/>
  <c r="AD73" i="9"/>
  <c r="AG73" i="9"/>
  <c r="AP58" i="9"/>
  <c r="AP74" i="9"/>
  <c r="AO74" i="9" s="1"/>
  <c r="AF78" i="9"/>
  <c r="AQ47" i="9"/>
  <c r="AQ67" i="9"/>
  <c r="AO67" i="9" s="1"/>
  <c r="AP70" i="9"/>
  <c r="AD49" i="9"/>
  <c r="AD17" i="9"/>
  <c r="AD41" i="9"/>
  <c r="AG41" i="9"/>
  <c r="AD26" i="9"/>
  <c r="AH26" i="9"/>
  <c r="AQ18" i="9"/>
  <c r="AP20" i="9"/>
  <c r="AG29" i="9"/>
  <c r="AM21" i="9"/>
  <c r="AP21" i="9"/>
  <c r="AD19" i="9"/>
  <c r="AG19" i="9"/>
  <c r="AP30" i="9"/>
  <c r="AD38" i="9"/>
  <c r="AG2" i="9"/>
  <c r="AD2" i="9"/>
  <c r="AM31" i="9"/>
  <c r="AP31" i="9"/>
  <c r="AM26" i="9"/>
  <c r="AP26" i="9"/>
  <c r="AG33" i="9"/>
  <c r="AD33" i="9"/>
  <c r="AH32" i="9"/>
  <c r="AM39" i="9"/>
  <c r="AP39" i="9"/>
  <c r="AF47" i="9"/>
  <c r="AC47" i="9" s="1"/>
  <c r="AD52" i="9"/>
  <c r="AD66" i="9"/>
  <c r="AG28" i="9"/>
  <c r="AD28" i="9"/>
  <c r="AG64" i="9"/>
  <c r="AD64" i="9"/>
  <c r="AP79" i="9"/>
  <c r="AD70" i="9"/>
  <c r="AQ55" i="9"/>
  <c r="AG72" i="9"/>
  <c r="AD72" i="9"/>
  <c r="AQ79" i="9"/>
  <c r="AG10" i="9"/>
  <c r="AD10" i="9"/>
  <c r="AD34" i="9"/>
  <c r="AG34" i="9"/>
  <c r="AD45" i="9"/>
  <c r="AG45" i="9"/>
  <c r="AM66" i="9"/>
  <c r="AP66" i="9"/>
  <c r="AM12" i="9"/>
  <c r="AP12" i="9"/>
  <c r="AD6" i="9"/>
  <c r="AO11" i="9"/>
  <c r="AH21" i="9"/>
  <c r="AD21" i="9"/>
  <c r="AD30" i="9"/>
  <c r="AH30" i="9"/>
  <c r="AD14" i="9"/>
  <c r="AM8" i="9"/>
  <c r="AP8" i="9"/>
  <c r="AO8" i="9" s="1"/>
  <c r="AP15" i="9"/>
  <c r="AD31" i="9"/>
  <c r="AD39" i="9"/>
  <c r="AH39" i="9"/>
  <c r="AG20" i="9"/>
  <c r="AG44" i="9"/>
  <c r="AD44" i="9"/>
  <c r="AM46" i="9"/>
  <c r="AP46" i="9"/>
  <c r="AD77" i="9"/>
  <c r="AG77" i="9"/>
  <c r="AG37" i="9"/>
  <c r="AD37" i="9"/>
  <c r="AP35" i="9"/>
  <c r="AM54" i="9"/>
  <c r="AP54" i="9"/>
  <c r="AG68" i="9"/>
  <c r="AD68" i="9"/>
  <c r="AD74" i="9"/>
  <c r="AD78" i="9"/>
  <c r="AG56" i="9"/>
  <c r="AD56" i="9"/>
  <c r="AG58" i="9"/>
  <c r="AG59" i="9"/>
  <c r="AD59" i="9"/>
  <c r="AD69" i="9"/>
  <c r="AD40" i="9"/>
  <c r="AQ62" i="9"/>
  <c r="AG70" i="9"/>
  <c r="AQ78" i="9"/>
  <c r="AQ36" i="9"/>
  <c r="AH48" i="9"/>
  <c r="AG76" i="9"/>
  <c r="AD76" i="9"/>
  <c r="AC68" i="9" l="1"/>
  <c r="AF6" i="9"/>
  <c r="AO54" i="9"/>
  <c r="AO69" i="9"/>
  <c r="AF44" i="9"/>
  <c r="AC44" i="9" s="1"/>
  <c r="AO57" i="9"/>
  <c r="AF27" i="9"/>
  <c r="AC27" i="9" s="1"/>
  <c r="AO21" i="9"/>
  <c r="AO19" i="9"/>
  <c r="AC45" i="9"/>
  <c r="AF18" i="9"/>
  <c r="AC18" i="9" s="1"/>
  <c r="AG17" i="9"/>
  <c r="AG52" i="9"/>
  <c r="AO30" i="9"/>
  <c r="AO48" i="9"/>
  <c r="AC56" i="9"/>
  <c r="AO41" i="9"/>
  <c r="AO24" i="9"/>
  <c r="AF4" i="9"/>
  <c r="AC4" i="9" s="1"/>
  <c r="AO14" i="9"/>
  <c r="AO59" i="9"/>
  <c r="AF22" i="9"/>
  <c r="AC22" i="9" s="1"/>
  <c r="AF13" i="9"/>
  <c r="AC13" i="9" s="1"/>
  <c r="AC72" i="9"/>
  <c r="AF65" i="9"/>
  <c r="AC65" i="9" s="1"/>
  <c r="AF71" i="9"/>
  <c r="AC71" i="9" s="1"/>
  <c r="AO35" i="9"/>
  <c r="AG6" i="9"/>
  <c r="AF40" i="9"/>
  <c r="AC40" i="9" s="1"/>
  <c r="AC77" i="9"/>
  <c r="AO15" i="9"/>
  <c r="AC29" i="9"/>
  <c r="AO29" i="9"/>
  <c r="AO51" i="9"/>
  <c r="AO68" i="9"/>
  <c r="AO78" i="9"/>
  <c r="AO46" i="9"/>
  <c r="AC14" i="9"/>
  <c r="AF75" i="9"/>
  <c r="AC75" i="9" s="1"/>
  <c r="AO32" i="9"/>
  <c r="AO10" i="9"/>
  <c r="AO77" i="9"/>
  <c r="AF49" i="9"/>
  <c r="AC49" i="9" s="1"/>
  <c r="AO3" i="9"/>
  <c r="AF2" i="9"/>
  <c r="AC2" i="9" s="1"/>
  <c r="AO36" i="9"/>
  <c r="AO25" i="9"/>
  <c r="AO76" i="9"/>
  <c r="AF38" i="9"/>
  <c r="AC38" i="9" s="1"/>
  <c r="AO31" i="9"/>
  <c r="AO18" i="9"/>
  <c r="AC25" i="9"/>
  <c r="AO28" i="9"/>
  <c r="AO37" i="9"/>
  <c r="AO50" i="9"/>
  <c r="AF33" i="9"/>
  <c r="AC33" i="9" s="1"/>
  <c r="AO12" i="9"/>
  <c r="AC69" i="9"/>
  <c r="AO26" i="9"/>
  <c r="AC41" i="9"/>
  <c r="AF11" i="9"/>
  <c r="AC11" i="9" s="1"/>
  <c r="AF67" i="9"/>
  <c r="AC67" i="9" s="1"/>
  <c r="AC10" i="9"/>
  <c r="AC59" i="9"/>
  <c r="AO20" i="9"/>
  <c r="AC57" i="9"/>
  <c r="AO66" i="9"/>
  <c r="AC24" i="9"/>
  <c r="AO64" i="9"/>
  <c r="AC6" i="9"/>
  <c r="AC64" i="9"/>
  <c r="AC30" i="9"/>
  <c r="AC17" i="9"/>
  <c r="AC34" i="9"/>
  <c r="AC28" i="9"/>
  <c r="AC73" i="9"/>
  <c r="AO42" i="9"/>
  <c r="AO47" i="9"/>
  <c r="AO45" i="9"/>
  <c r="AO61" i="9"/>
  <c r="AC52" i="9"/>
  <c r="AC76" i="9"/>
  <c r="AC78" i="9"/>
  <c r="AO53" i="9"/>
  <c r="AO16" i="9"/>
  <c r="AO72" i="9"/>
  <c r="AO55" i="9"/>
  <c r="AF42" i="9"/>
  <c r="AC42" i="9" s="1"/>
  <c r="AO62" i="9"/>
  <c r="AO60" i="9"/>
  <c r="AO58" i="9"/>
  <c r="AO34" i="9"/>
  <c r="AO9" i="9"/>
  <c r="AO39" i="9"/>
  <c r="AO43" i="9"/>
  <c r="AC37" i="9"/>
  <c r="AO73" i="9"/>
  <c r="AO56" i="9"/>
  <c r="AC70" i="9"/>
  <c r="AC19" i="9"/>
  <c r="AO70" i="9"/>
  <c r="AO79" i="9"/>
  <c r="AF12" i="9"/>
  <c r="AC12" i="9" s="1"/>
  <c r="AG12" i="9"/>
  <c r="AF31" i="9"/>
  <c r="AC31" i="9" s="1"/>
  <c r="AG31" i="9"/>
  <c r="AF74" i="9"/>
  <c r="AG74" i="9"/>
  <c r="AF54" i="9"/>
  <c r="AC54" i="9" s="1"/>
  <c r="AG54" i="9"/>
  <c r="AF8" i="9"/>
  <c r="AG8" i="9"/>
  <c r="AF66" i="9"/>
  <c r="AC66" i="9" s="1"/>
  <c r="AG66" i="9"/>
  <c r="AF26" i="9"/>
  <c r="AC26" i="9" s="1"/>
  <c r="AG26" i="9"/>
  <c r="AF21" i="9"/>
  <c r="AC21" i="9" s="1"/>
  <c r="AG21" i="9"/>
  <c r="AF46" i="9"/>
  <c r="AC46" i="9" s="1"/>
  <c r="AG46" i="9"/>
  <c r="AF39" i="9"/>
  <c r="AC39" i="9" s="1"/>
  <c r="AG39" i="9"/>
  <c r="AC35" i="9"/>
  <c r="AC74" i="9" l="1"/>
  <c r="AC8" i="9"/>
  <c r="AC86" i="9"/>
  <c r="BH80" i="9"/>
  <c r="BI80" i="9"/>
  <c r="BF80" i="9"/>
  <c r="BG80" i="9"/>
  <c r="BD80" i="9"/>
  <c r="BE80" i="9"/>
  <c r="BJ80" i="9"/>
  <c r="BK80" i="9"/>
  <c r="BB80" i="9"/>
  <c r="BC80" i="9"/>
  <c r="CY81" i="9"/>
  <c r="CX81" i="9"/>
  <c r="CW81" i="9"/>
  <c r="CV81" i="9"/>
  <c r="CU81" i="9"/>
  <c r="CT81" i="9"/>
  <c r="CS81" i="9"/>
  <c r="CR81" i="9"/>
  <c r="CQ81" i="9"/>
  <c r="CP81" i="9"/>
  <c r="CO81" i="9"/>
  <c r="CN81" i="9"/>
  <c r="CM81" i="9"/>
  <c r="CL81" i="9"/>
  <c r="CK81" i="9"/>
  <c r="CZ81" i="9"/>
  <c r="DA81" i="9"/>
  <c r="DB81" i="9"/>
  <c r="DC81" i="9"/>
  <c r="DD81" i="9"/>
  <c r="CJ81" i="9"/>
  <c r="CI81" i="9"/>
  <c r="CH81" i="9"/>
  <c r="CG81" i="9"/>
  <c r="CF81" i="9"/>
  <c r="BQ81" i="9"/>
  <c r="BR81" i="9"/>
  <c r="BS81" i="9"/>
  <c r="BT81" i="9"/>
  <c r="BT82" i="9" s="1"/>
  <c r="BU81" i="9"/>
  <c r="CE81" i="9"/>
  <c r="CB81" i="9"/>
  <c r="CA81" i="9"/>
  <c r="BZ81" i="9"/>
  <c r="BY81" i="9"/>
  <c r="BX81" i="9"/>
  <c r="BW81" i="9"/>
  <c r="BV81" i="9"/>
  <c r="BP81" i="9"/>
  <c r="BO81" i="9"/>
  <c r="BO82" i="9" s="1"/>
  <c r="BN81" i="9"/>
  <c r="BM81" i="9"/>
  <c r="BL81" i="9"/>
  <c r="BA80" i="9"/>
  <c r="AZ80" i="9"/>
  <c r="AY80" i="9"/>
  <c r="AX80" i="9"/>
  <c r="AX81" i="9" s="1"/>
  <c r="AU80" i="9"/>
  <c r="AL80" i="9" s="1"/>
  <c r="AT80" i="9"/>
  <c r="AK80" i="9" s="1"/>
  <c r="AS80" i="9"/>
  <c r="AJ80" i="9" s="1"/>
  <c r="AR80" i="9"/>
  <c r="AI80" i="9" s="1"/>
  <c r="CD81" i="9"/>
  <c r="AV80" i="9" l="1"/>
  <c r="AM80" i="9" s="1"/>
  <c r="AG80" i="9" s="1"/>
  <c r="AW80" i="9"/>
  <c r="AN80" i="9" s="1"/>
  <c r="BG81" i="9"/>
  <c r="BI81" i="9"/>
  <c r="BH81" i="9"/>
  <c r="BF81" i="9"/>
  <c r="BE81" i="9"/>
  <c r="BC81" i="9"/>
  <c r="BD81" i="9"/>
  <c r="BK81" i="9"/>
  <c r="AD80" i="9"/>
  <c r="BJ81" i="9"/>
  <c r="BB81" i="9"/>
  <c r="BQ82" i="9"/>
  <c r="BQ84" i="9" s="1"/>
  <c r="AE80" i="9"/>
  <c r="AT81" i="9"/>
  <c r="AU81" i="9"/>
  <c r="AR81" i="9"/>
  <c r="BL82" i="9"/>
  <c r="BL84" i="9" s="1"/>
  <c r="AS81" i="9"/>
  <c r="BA81" i="9"/>
  <c r="CC81" i="9"/>
  <c r="BV82" i="9" s="1"/>
  <c r="BV84" i="9" s="1"/>
  <c r="AY81" i="9"/>
  <c r="BY82" i="9"/>
  <c r="BG78" i="8"/>
  <c r="AZ81" i="9" l="1"/>
  <c r="AV81" i="9"/>
  <c r="AP80" i="9"/>
  <c r="AF80" i="9"/>
  <c r="AF81" i="9" s="1"/>
  <c r="AH80" i="9"/>
  <c r="AQ80" i="9"/>
  <c r="BL86" i="9"/>
  <c r="AW81" i="9"/>
  <c r="AK81" i="9"/>
  <c r="AI81" i="9"/>
  <c r="AL81" i="9"/>
  <c r="AJ81" i="9"/>
  <c r="BC44" i="8"/>
  <c r="BB44" i="8"/>
  <c r="BA44" i="8"/>
  <c r="AZ44" i="8"/>
  <c r="AY44" i="8"/>
  <c r="AX44" i="8"/>
  <c r="AU44" i="8"/>
  <c r="AL44" i="8" s="1"/>
  <c r="AT44" i="8"/>
  <c r="AK44" i="8" s="1"/>
  <c r="AS44" i="8"/>
  <c r="AJ44" i="8" s="1"/>
  <c r="AR44" i="8"/>
  <c r="AI44" i="8" s="1"/>
  <c r="AC80" i="9" l="1"/>
  <c r="AF83" i="9"/>
  <c r="AO80" i="9"/>
  <c r="AM81" i="9"/>
  <c r="AN81" i="9"/>
  <c r="AE81" i="9"/>
  <c r="AD81" i="9"/>
  <c r="AQ81" i="9"/>
  <c r="AW44" i="8"/>
  <c r="AN44" i="8" s="1"/>
  <c r="AH44" i="8" s="1"/>
  <c r="AV44" i="8"/>
  <c r="AM44" i="8" s="1"/>
  <c r="AE44" i="8"/>
  <c r="AD44" i="8"/>
  <c r="I38" i="5" a="1"/>
  <c r="I38" i="5" s="1"/>
  <c r="BV53" i="8"/>
  <c r="BU53" i="8"/>
  <c r="BS53" i="8"/>
  <c r="AX3" i="8"/>
  <c r="AY3" i="8"/>
  <c r="AX4" i="8"/>
  <c r="AY4" i="8"/>
  <c r="AX6" i="8"/>
  <c r="AY6" i="8"/>
  <c r="AX5" i="8"/>
  <c r="AY5" i="8"/>
  <c r="AX7" i="8"/>
  <c r="AY7" i="8"/>
  <c r="AX12" i="8"/>
  <c r="AY12" i="8"/>
  <c r="AX8" i="8"/>
  <c r="AY8" i="8"/>
  <c r="AX9" i="8"/>
  <c r="AY9" i="8"/>
  <c r="AX10" i="8"/>
  <c r="AY10" i="8"/>
  <c r="AX11" i="8"/>
  <c r="AY11" i="8"/>
  <c r="AX13" i="8"/>
  <c r="AY13" i="8"/>
  <c r="AX15" i="8"/>
  <c r="AY15" i="8"/>
  <c r="AX14" i="8"/>
  <c r="AY14" i="8"/>
  <c r="AX16" i="8"/>
  <c r="AY16" i="8"/>
  <c r="AX17" i="8"/>
  <c r="AY17" i="8"/>
  <c r="AX18" i="8"/>
  <c r="AY18" i="8"/>
  <c r="AX19" i="8"/>
  <c r="AY19" i="8"/>
  <c r="AX20" i="8"/>
  <c r="AY20" i="8"/>
  <c r="AX21" i="8"/>
  <c r="AY21" i="8"/>
  <c r="AX22" i="8"/>
  <c r="AY22" i="8"/>
  <c r="AX23" i="8"/>
  <c r="AY23" i="8"/>
  <c r="AX24" i="8"/>
  <c r="AY24" i="8"/>
  <c r="AX25" i="8"/>
  <c r="AY25" i="8"/>
  <c r="AX26" i="8"/>
  <c r="AY26" i="8"/>
  <c r="AX27" i="8"/>
  <c r="AY27" i="8"/>
  <c r="AX28" i="8"/>
  <c r="AY28" i="8"/>
  <c r="AX29" i="8"/>
  <c r="AY29" i="8"/>
  <c r="AX30" i="8"/>
  <c r="AY30" i="8"/>
  <c r="AX31" i="8"/>
  <c r="AY31" i="8"/>
  <c r="AX32" i="8"/>
  <c r="AY32" i="8"/>
  <c r="AX33" i="8"/>
  <c r="AY33" i="8"/>
  <c r="AX34" i="8"/>
  <c r="AY34" i="8"/>
  <c r="AX35" i="8"/>
  <c r="AY35" i="8"/>
  <c r="AX36" i="8"/>
  <c r="AY36" i="8"/>
  <c r="AX37" i="8"/>
  <c r="AY37" i="8"/>
  <c r="AX38" i="8"/>
  <c r="AY38" i="8"/>
  <c r="AX39" i="8"/>
  <c r="AY39" i="8"/>
  <c r="AX40" i="8"/>
  <c r="AY40" i="8"/>
  <c r="AX41" i="8"/>
  <c r="AY41" i="8"/>
  <c r="AX42" i="8"/>
  <c r="AY42" i="8"/>
  <c r="AX43" i="8"/>
  <c r="AY43" i="8"/>
  <c r="AX45" i="8"/>
  <c r="AY45" i="8"/>
  <c r="AX46" i="8"/>
  <c r="AY46" i="8"/>
  <c r="AX47" i="8"/>
  <c r="AY47" i="8"/>
  <c r="AX48" i="8"/>
  <c r="AY48" i="8"/>
  <c r="AX49" i="8"/>
  <c r="AY49" i="8"/>
  <c r="AX50" i="8"/>
  <c r="AY50" i="8"/>
  <c r="AX51" i="8"/>
  <c r="AY51" i="8"/>
  <c r="AX52" i="8"/>
  <c r="AY52" i="8"/>
  <c r="AX53" i="8"/>
  <c r="AY53" i="8"/>
  <c r="AX54" i="8"/>
  <c r="AY54" i="8"/>
  <c r="AX55" i="8"/>
  <c r="AY55" i="8"/>
  <c r="AX56" i="8"/>
  <c r="AY56" i="8"/>
  <c r="AX57" i="8"/>
  <c r="AY57" i="8"/>
  <c r="AX58" i="8"/>
  <c r="AY58" i="8"/>
  <c r="AX59" i="8"/>
  <c r="AY59" i="8"/>
  <c r="AX60" i="8"/>
  <c r="AY60" i="8"/>
  <c r="AX61" i="8"/>
  <c r="AY61" i="8"/>
  <c r="AX62" i="8"/>
  <c r="AY62" i="8"/>
  <c r="AX63" i="8"/>
  <c r="AY63" i="8"/>
  <c r="AX64" i="8"/>
  <c r="AY64" i="8"/>
  <c r="AX65" i="8"/>
  <c r="AY65" i="8"/>
  <c r="AX66" i="8"/>
  <c r="AY66" i="8"/>
  <c r="AX67" i="8"/>
  <c r="AY67" i="8"/>
  <c r="AX68" i="8"/>
  <c r="AY68" i="8"/>
  <c r="AX69" i="8"/>
  <c r="AY69" i="8"/>
  <c r="AX70" i="8"/>
  <c r="AY70" i="8"/>
  <c r="AX71" i="8"/>
  <c r="AY71" i="8"/>
  <c r="AX72" i="8"/>
  <c r="AY72" i="8"/>
  <c r="AX73" i="8"/>
  <c r="AY73" i="8"/>
  <c r="AX74" i="8"/>
  <c r="AY74" i="8"/>
  <c r="AX75" i="8"/>
  <c r="AY75" i="8"/>
  <c r="AX76" i="8"/>
  <c r="AY76" i="8"/>
  <c r="AX77" i="8"/>
  <c r="AY77" i="8"/>
  <c r="AR3" i="8"/>
  <c r="AS3" i="8"/>
  <c r="AT3" i="8"/>
  <c r="AK3" i="8" s="1"/>
  <c r="AU3" i="8"/>
  <c r="AL3" i="8" s="1"/>
  <c r="AZ3" i="8"/>
  <c r="BA3" i="8"/>
  <c r="BB3" i="8"/>
  <c r="BC3" i="8"/>
  <c r="AR4" i="8"/>
  <c r="AS4" i="8"/>
  <c r="AT4" i="8"/>
  <c r="AK4" i="8" s="1"/>
  <c r="AU4" i="8"/>
  <c r="AL4" i="8" s="1"/>
  <c r="AZ4" i="8"/>
  <c r="BA4" i="8"/>
  <c r="BB4" i="8"/>
  <c r="BC4" i="8"/>
  <c r="AR6" i="8"/>
  <c r="AS6" i="8"/>
  <c r="AT6" i="8"/>
  <c r="AK6" i="8" s="1"/>
  <c r="AU6" i="8"/>
  <c r="AL6" i="8" s="1"/>
  <c r="AZ6" i="8"/>
  <c r="BA6" i="8"/>
  <c r="BB6" i="8"/>
  <c r="BC6" i="8"/>
  <c r="AR5" i="8"/>
  <c r="AS5" i="8"/>
  <c r="AT5" i="8"/>
  <c r="AK5" i="8" s="1"/>
  <c r="AU5" i="8"/>
  <c r="AL5" i="8" s="1"/>
  <c r="AZ5" i="8"/>
  <c r="BA5" i="8"/>
  <c r="BB5" i="8"/>
  <c r="BC5" i="8"/>
  <c r="AR7" i="8"/>
  <c r="AS7" i="8"/>
  <c r="AT7" i="8"/>
  <c r="AK7" i="8" s="1"/>
  <c r="AU7" i="8"/>
  <c r="AL7" i="8" s="1"/>
  <c r="AZ7" i="8"/>
  <c r="BA7" i="8"/>
  <c r="BB7" i="8"/>
  <c r="BC7" i="8"/>
  <c r="AR12" i="8"/>
  <c r="AS12" i="8"/>
  <c r="AT12" i="8"/>
  <c r="AK12" i="8" s="1"/>
  <c r="AU12" i="8"/>
  <c r="AL12" i="8" s="1"/>
  <c r="AZ12" i="8"/>
  <c r="BA12" i="8"/>
  <c r="BB12" i="8"/>
  <c r="BC12" i="8"/>
  <c r="AR8" i="8"/>
  <c r="AS8" i="8"/>
  <c r="AT8" i="8"/>
  <c r="AK8" i="8" s="1"/>
  <c r="AU8" i="8"/>
  <c r="AL8" i="8" s="1"/>
  <c r="BA8" i="8"/>
  <c r="BB8" i="8"/>
  <c r="BC8" i="8"/>
  <c r="AR9" i="8"/>
  <c r="AS9" i="8"/>
  <c r="AT9" i="8"/>
  <c r="AK9" i="8" s="1"/>
  <c r="AU9" i="8"/>
  <c r="AL9" i="8" s="1"/>
  <c r="AZ9" i="8"/>
  <c r="BA9" i="8"/>
  <c r="BB9" i="8"/>
  <c r="BC9" i="8"/>
  <c r="AR10" i="8"/>
  <c r="AS10" i="8"/>
  <c r="AT10" i="8"/>
  <c r="AK10" i="8" s="1"/>
  <c r="AU10" i="8"/>
  <c r="AL10" i="8" s="1"/>
  <c r="AZ10" i="8"/>
  <c r="BA10" i="8"/>
  <c r="BB10" i="8"/>
  <c r="BC10" i="8"/>
  <c r="AR11" i="8"/>
  <c r="AS11" i="8"/>
  <c r="AT11" i="8"/>
  <c r="AK11" i="8" s="1"/>
  <c r="AU11" i="8"/>
  <c r="AL11" i="8" s="1"/>
  <c r="AZ11" i="8"/>
  <c r="BA11" i="8"/>
  <c r="BB11" i="8"/>
  <c r="BC11" i="8"/>
  <c r="AR13" i="8"/>
  <c r="AS13" i="8"/>
  <c r="AT13" i="8"/>
  <c r="AK13" i="8" s="1"/>
  <c r="AU13" i="8"/>
  <c r="AL13" i="8" s="1"/>
  <c r="AZ13" i="8"/>
  <c r="BA13" i="8"/>
  <c r="BB13" i="8"/>
  <c r="BC13" i="8"/>
  <c r="AR15" i="8"/>
  <c r="AS15" i="8"/>
  <c r="AT15" i="8"/>
  <c r="AK15" i="8" s="1"/>
  <c r="AU15" i="8"/>
  <c r="AL15" i="8" s="1"/>
  <c r="AZ15" i="8"/>
  <c r="BA15" i="8"/>
  <c r="BB15" i="8"/>
  <c r="BC15" i="8"/>
  <c r="AR14" i="8"/>
  <c r="AS14" i="8"/>
  <c r="AT14" i="8"/>
  <c r="AK14" i="8" s="1"/>
  <c r="AU14" i="8"/>
  <c r="AL14" i="8" s="1"/>
  <c r="AZ14" i="8"/>
  <c r="BA14" i="8"/>
  <c r="BB14" i="8"/>
  <c r="BC14" i="8"/>
  <c r="AR16" i="8"/>
  <c r="AS16" i="8"/>
  <c r="AT16" i="8"/>
  <c r="AK16" i="8" s="1"/>
  <c r="AU16" i="8"/>
  <c r="AL16" i="8" s="1"/>
  <c r="AZ16" i="8"/>
  <c r="BA16" i="8"/>
  <c r="BB16" i="8"/>
  <c r="BC16" i="8"/>
  <c r="AR17" i="8"/>
  <c r="AS17" i="8"/>
  <c r="AT17" i="8"/>
  <c r="AK17" i="8" s="1"/>
  <c r="AU17" i="8"/>
  <c r="AL17" i="8" s="1"/>
  <c r="AZ17" i="8"/>
  <c r="BA17" i="8"/>
  <c r="BB17" i="8"/>
  <c r="BC17" i="8"/>
  <c r="AR18" i="8"/>
  <c r="AS18" i="8"/>
  <c r="AT18" i="8"/>
  <c r="AK18" i="8" s="1"/>
  <c r="AU18" i="8"/>
  <c r="AL18" i="8" s="1"/>
  <c r="AZ18" i="8"/>
  <c r="BA18" i="8"/>
  <c r="BB18" i="8"/>
  <c r="BC18" i="8"/>
  <c r="AR19" i="8"/>
  <c r="AS19" i="8"/>
  <c r="AT19" i="8"/>
  <c r="AK19" i="8" s="1"/>
  <c r="AU19" i="8"/>
  <c r="AL19" i="8" s="1"/>
  <c r="AZ19" i="8"/>
  <c r="BA19" i="8"/>
  <c r="BB19" i="8"/>
  <c r="BC19" i="8"/>
  <c r="AR20" i="8"/>
  <c r="AS20" i="8"/>
  <c r="AT20" i="8"/>
  <c r="AK20" i="8" s="1"/>
  <c r="AU20" i="8"/>
  <c r="AL20" i="8" s="1"/>
  <c r="AZ20" i="8"/>
  <c r="BA20" i="8"/>
  <c r="BB20" i="8"/>
  <c r="BC20" i="8"/>
  <c r="AR21" i="8"/>
  <c r="AS21" i="8"/>
  <c r="AT21" i="8"/>
  <c r="AK21" i="8" s="1"/>
  <c r="AU21" i="8"/>
  <c r="AL21" i="8" s="1"/>
  <c r="AZ21" i="8"/>
  <c r="BA21" i="8"/>
  <c r="BB21" i="8"/>
  <c r="BC21" i="8"/>
  <c r="AR22" i="8"/>
  <c r="AS22" i="8"/>
  <c r="AT22" i="8"/>
  <c r="AK22" i="8" s="1"/>
  <c r="AU22" i="8"/>
  <c r="AL22" i="8" s="1"/>
  <c r="AZ22" i="8"/>
  <c r="BA22" i="8"/>
  <c r="BB22" i="8"/>
  <c r="BC22" i="8"/>
  <c r="AR23" i="8"/>
  <c r="AS23" i="8"/>
  <c r="AT23" i="8"/>
  <c r="AK23" i="8" s="1"/>
  <c r="AU23" i="8"/>
  <c r="AL23" i="8" s="1"/>
  <c r="AZ23" i="8"/>
  <c r="BA23" i="8"/>
  <c r="BB23" i="8"/>
  <c r="BC23" i="8"/>
  <c r="AR24" i="8"/>
  <c r="AS24" i="8"/>
  <c r="AT24" i="8"/>
  <c r="AK24" i="8" s="1"/>
  <c r="AU24" i="8"/>
  <c r="AL24" i="8" s="1"/>
  <c r="AZ24" i="8"/>
  <c r="BA24" i="8"/>
  <c r="BB24" i="8"/>
  <c r="BC24" i="8"/>
  <c r="AR25" i="8"/>
  <c r="AS25" i="8"/>
  <c r="AT25" i="8"/>
  <c r="AK25" i="8" s="1"/>
  <c r="AU25" i="8"/>
  <c r="AL25" i="8" s="1"/>
  <c r="AZ25" i="8"/>
  <c r="BA25" i="8"/>
  <c r="BB25" i="8"/>
  <c r="BC25" i="8"/>
  <c r="AR26" i="8"/>
  <c r="AS26" i="8"/>
  <c r="AT26" i="8"/>
  <c r="AK26" i="8" s="1"/>
  <c r="AU26" i="8"/>
  <c r="AL26" i="8" s="1"/>
  <c r="AZ26" i="8"/>
  <c r="BA26" i="8"/>
  <c r="BB26" i="8"/>
  <c r="BC26" i="8"/>
  <c r="AR27" i="8"/>
  <c r="AS27" i="8"/>
  <c r="AT27" i="8"/>
  <c r="AK27" i="8" s="1"/>
  <c r="AU27" i="8"/>
  <c r="AL27" i="8" s="1"/>
  <c r="AZ27" i="8"/>
  <c r="BA27" i="8"/>
  <c r="BB27" i="8"/>
  <c r="BC27" i="8"/>
  <c r="AR28" i="8"/>
  <c r="AS28" i="8"/>
  <c r="AT28" i="8"/>
  <c r="AK28" i="8" s="1"/>
  <c r="AU28" i="8"/>
  <c r="AL28" i="8" s="1"/>
  <c r="BA28" i="8"/>
  <c r="BB28" i="8"/>
  <c r="BC28" i="8"/>
  <c r="AR29" i="8"/>
  <c r="AS29" i="8"/>
  <c r="AT29" i="8"/>
  <c r="AK29" i="8" s="1"/>
  <c r="AU29" i="8"/>
  <c r="AL29" i="8" s="1"/>
  <c r="AZ29" i="8"/>
  <c r="BA29" i="8"/>
  <c r="BB29" i="8"/>
  <c r="BC29" i="8"/>
  <c r="AR30" i="8"/>
  <c r="AS30" i="8"/>
  <c r="AT30" i="8"/>
  <c r="AK30" i="8" s="1"/>
  <c r="AU30" i="8"/>
  <c r="AL30" i="8" s="1"/>
  <c r="AZ30" i="8"/>
  <c r="BA30" i="8"/>
  <c r="BB30" i="8"/>
  <c r="BC30" i="8"/>
  <c r="AR31" i="8"/>
  <c r="AS31" i="8"/>
  <c r="AT31" i="8"/>
  <c r="AK31" i="8" s="1"/>
  <c r="AU31" i="8"/>
  <c r="AL31" i="8" s="1"/>
  <c r="AZ31" i="8"/>
  <c r="BA31" i="8"/>
  <c r="BB31" i="8"/>
  <c r="BC31" i="8"/>
  <c r="AR32" i="8"/>
  <c r="AS32" i="8"/>
  <c r="AT32" i="8"/>
  <c r="AK32" i="8" s="1"/>
  <c r="AU32" i="8"/>
  <c r="AL32" i="8" s="1"/>
  <c r="AZ32" i="8"/>
  <c r="BA32" i="8"/>
  <c r="BB32" i="8"/>
  <c r="BC32" i="8"/>
  <c r="AR33" i="8"/>
  <c r="AS33" i="8"/>
  <c r="AT33" i="8"/>
  <c r="AK33" i="8" s="1"/>
  <c r="AU33" i="8"/>
  <c r="AL33" i="8" s="1"/>
  <c r="AZ33" i="8"/>
  <c r="BA33" i="8"/>
  <c r="BB33" i="8"/>
  <c r="BC33" i="8"/>
  <c r="AR34" i="8"/>
  <c r="AS34" i="8"/>
  <c r="AT34" i="8"/>
  <c r="AK34" i="8" s="1"/>
  <c r="AU34" i="8"/>
  <c r="AL34" i="8" s="1"/>
  <c r="AZ34" i="8"/>
  <c r="BA34" i="8"/>
  <c r="BB34" i="8"/>
  <c r="BC34" i="8"/>
  <c r="AR35" i="8"/>
  <c r="AS35" i="8"/>
  <c r="AT35" i="8"/>
  <c r="AK35" i="8" s="1"/>
  <c r="AU35" i="8"/>
  <c r="AL35" i="8" s="1"/>
  <c r="AZ35" i="8"/>
  <c r="BA35" i="8"/>
  <c r="BB35" i="8"/>
  <c r="BC35" i="8"/>
  <c r="AR36" i="8"/>
  <c r="AS36" i="8"/>
  <c r="AT36" i="8"/>
  <c r="AK36" i="8" s="1"/>
  <c r="AU36" i="8"/>
  <c r="AL36" i="8" s="1"/>
  <c r="AZ36" i="8"/>
  <c r="BA36" i="8"/>
  <c r="BB36" i="8"/>
  <c r="BC36" i="8"/>
  <c r="AR37" i="8"/>
  <c r="AS37" i="8"/>
  <c r="AT37" i="8"/>
  <c r="AK37" i="8" s="1"/>
  <c r="AU37" i="8"/>
  <c r="AL37" i="8" s="1"/>
  <c r="AZ37" i="8"/>
  <c r="BA37" i="8"/>
  <c r="BB37" i="8"/>
  <c r="BC37" i="8"/>
  <c r="AR38" i="8"/>
  <c r="AS38" i="8"/>
  <c r="AT38" i="8"/>
  <c r="AK38" i="8" s="1"/>
  <c r="AU38" i="8"/>
  <c r="AL38" i="8" s="1"/>
  <c r="AZ38" i="8"/>
  <c r="BA38" i="8"/>
  <c r="BB38" i="8"/>
  <c r="BC38" i="8"/>
  <c r="AR39" i="8"/>
  <c r="AS39" i="8"/>
  <c r="AT39" i="8"/>
  <c r="AK39" i="8" s="1"/>
  <c r="AU39" i="8"/>
  <c r="AL39" i="8" s="1"/>
  <c r="AZ39" i="8"/>
  <c r="BA39" i="8"/>
  <c r="BB39" i="8"/>
  <c r="BC39" i="8"/>
  <c r="AR40" i="8"/>
  <c r="AS40" i="8"/>
  <c r="AT40" i="8"/>
  <c r="AK40" i="8" s="1"/>
  <c r="AU40" i="8"/>
  <c r="AL40" i="8" s="1"/>
  <c r="AZ40" i="8"/>
  <c r="BA40" i="8"/>
  <c r="BB40" i="8"/>
  <c r="BC40" i="8"/>
  <c r="AR41" i="8"/>
  <c r="AS41" i="8"/>
  <c r="AT41" i="8"/>
  <c r="AK41" i="8" s="1"/>
  <c r="AU41" i="8"/>
  <c r="AL41" i="8" s="1"/>
  <c r="AZ41" i="8"/>
  <c r="BA41" i="8"/>
  <c r="BB41" i="8"/>
  <c r="BC41" i="8"/>
  <c r="AR42" i="8"/>
  <c r="AS42" i="8"/>
  <c r="AT42" i="8"/>
  <c r="AK42" i="8" s="1"/>
  <c r="AU42" i="8"/>
  <c r="AL42" i="8" s="1"/>
  <c r="AZ42" i="8"/>
  <c r="BA42" i="8"/>
  <c r="BB42" i="8"/>
  <c r="BC42" i="8"/>
  <c r="AR43" i="8"/>
  <c r="AS43" i="8"/>
  <c r="AT43" i="8"/>
  <c r="AK43" i="8" s="1"/>
  <c r="AU43" i="8"/>
  <c r="AL43" i="8" s="1"/>
  <c r="AZ43" i="8"/>
  <c r="BA43" i="8"/>
  <c r="BB43" i="8"/>
  <c r="BC43" i="8"/>
  <c r="AR45" i="8"/>
  <c r="AS45" i="8"/>
  <c r="AT45" i="8"/>
  <c r="AK45" i="8" s="1"/>
  <c r="AU45" i="8"/>
  <c r="AL45" i="8" s="1"/>
  <c r="AZ45" i="8"/>
  <c r="BA45" i="8"/>
  <c r="BB45" i="8"/>
  <c r="BC45" i="8"/>
  <c r="AR46" i="8"/>
  <c r="AS46" i="8"/>
  <c r="AT46" i="8"/>
  <c r="AK46" i="8" s="1"/>
  <c r="AU46" i="8"/>
  <c r="AL46" i="8" s="1"/>
  <c r="AZ46" i="8"/>
  <c r="BA46" i="8"/>
  <c r="BB46" i="8"/>
  <c r="BC46" i="8"/>
  <c r="AR47" i="8"/>
  <c r="AS47" i="8"/>
  <c r="AT47" i="8"/>
  <c r="AK47" i="8" s="1"/>
  <c r="AU47" i="8"/>
  <c r="AL47" i="8" s="1"/>
  <c r="AZ47" i="8"/>
  <c r="BA47" i="8"/>
  <c r="BB47" i="8"/>
  <c r="BC47" i="8"/>
  <c r="AR48" i="8"/>
  <c r="AS48" i="8"/>
  <c r="AT48" i="8"/>
  <c r="AK48" i="8" s="1"/>
  <c r="AU48" i="8"/>
  <c r="AL48" i="8" s="1"/>
  <c r="AZ48" i="8"/>
  <c r="BA48" i="8"/>
  <c r="BB48" i="8"/>
  <c r="BC48" i="8"/>
  <c r="AR49" i="8"/>
  <c r="AS49" i="8"/>
  <c r="AT49" i="8"/>
  <c r="AK49" i="8" s="1"/>
  <c r="AU49" i="8"/>
  <c r="AL49" i="8" s="1"/>
  <c r="AZ49" i="8"/>
  <c r="BA49" i="8"/>
  <c r="BB49" i="8"/>
  <c r="BC49" i="8"/>
  <c r="AR50" i="8"/>
  <c r="AS50" i="8"/>
  <c r="AT50" i="8"/>
  <c r="AK50" i="8" s="1"/>
  <c r="AU50" i="8"/>
  <c r="AL50" i="8" s="1"/>
  <c r="AZ50" i="8"/>
  <c r="BA50" i="8"/>
  <c r="BB50" i="8"/>
  <c r="BC50" i="8"/>
  <c r="AR51" i="8"/>
  <c r="AS51" i="8"/>
  <c r="AT51" i="8"/>
  <c r="AK51" i="8" s="1"/>
  <c r="AU51" i="8"/>
  <c r="AL51" i="8" s="1"/>
  <c r="AZ51" i="8"/>
  <c r="BA51" i="8"/>
  <c r="BB51" i="8"/>
  <c r="BC51" i="8"/>
  <c r="AR52" i="8"/>
  <c r="AS52" i="8"/>
  <c r="AT52" i="8"/>
  <c r="AK52" i="8" s="1"/>
  <c r="AU52" i="8"/>
  <c r="AL52" i="8" s="1"/>
  <c r="AZ52" i="8"/>
  <c r="BA52" i="8"/>
  <c r="BB52" i="8"/>
  <c r="BC52" i="8"/>
  <c r="AR53" i="8"/>
  <c r="AS53" i="8"/>
  <c r="AT53" i="8"/>
  <c r="AK53" i="8" s="1"/>
  <c r="AU53" i="8"/>
  <c r="AL53" i="8" s="1"/>
  <c r="BA53" i="8"/>
  <c r="BB53" i="8"/>
  <c r="BC53" i="8"/>
  <c r="AR54" i="8"/>
  <c r="AS54" i="8"/>
  <c r="AT54" i="8"/>
  <c r="AK54" i="8" s="1"/>
  <c r="AU54" i="8"/>
  <c r="AL54" i="8" s="1"/>
  <c r="AZ54" i="8"/>
  <c r="BA54" i="8"/>
  <c r="BB54" i="8"/>
  <c r="BC54" i="8"/>
  <c r="AR55" i="8"/>
  <c r="AS55" i="8"/>
  <c r="AT55" i="8"/>
  <c r="AK55" i="8" s="1"/>
  <c r="AU55" i="8"/>
  <c r="AL55" i="8" s="1"/>
  <c r="AZ55" i="8"/>
  <c r="BA55" i="8"/>
  <c r="BB55" i="8"/>
  <c r="BC55" i="8"/>
  <c r="AR56" i="8"/>
  <c r="AS56" i="8"/>
  <c r="AT56" i="8"/>
  <c r="AK56" i="8" s="1"/>
  <c r="AU56" i="8"/>
  <c r="AL56" i="8" s="1"/>
  <c r="AZ56" i="8"/>
  <c r="BA56" i="8"/>
  <c r="BB56" i="8"/>
  <c r="BC56" i="8"/>
  <c r="AR57" i="8"/>
  <c r="AS57" i="8"/>
  <c r="AT57" i="8"/>
  <c r="AK57" i="8" s="1"/>
  <c r="AU57" i="8"/>
  <c r="AL57" i="8" s="1"/>
  <c r="AZ57" i="8"/>
  <c r="BA57" i="8"/>
  <c r="BB57" i="8"/>
  <c r="BC57" i="8"/>
  <c r="AR58" i="8"/>
  <c r="AS58" i="8"/>
  <c r="AT58" i="8"/>
  <c r="AK58" i="8" s="1"/>
  <c r="AU58" i="8"/>
  <c r="AL58" i="8" s="1"/>
  <c r="AZ58" i="8"/>
  <c r="BA58" i="8"/>
  <c r="BB58" i="8"/>
  <c r="BC58" i="8"/>
  <c r="AR59" i="8"/>
  <c r="AS59" i="8"/>
  <c r="AT59" i="8"/>
  <c r="AK59" i="8" s="1"/>
  <c r="AU59" i="8"/>
  <c r="AL59" i="8" s="1"/>
  <c r="AZ59" i="8"/>
  <c r="BA59" i="8"/>
  <c r="BB59" i="8"/>
  <c r="BC59" i="8"/>
  <c r="AR60" i="8"/>
  <c r="AS60" i="8"/>
  <c r="AT60" i="8"/>
  <c r="AK60" i="8" s="1"/>
  <c r="AU60" i="8"/>
  <c r="AL60" i="8" s="1"/>
  <c r="AZ60" i="8"/>
  <c r="BA60" i="8"/>
  <c r="BB60" i="8"/>
  <c r="BC60" i="8"/>
  <c r="AR61" i="8"/>
  <c r="AS61" i="8"/>
  <c r="AT61" i="8"/>
  <c r="AK61" i="8" s="1"/>
  <c r="AU61" i="8"/>
  <c r="AL61" i="8" s="1"/>
  <c r="AZ61" i="8"/>
  <c r="BA61" i="8"/>
  <c r="BB61" i="8"/>
  <c r="BC61" i="8"/>
  <c r="AR62" i="8"/>
  <c r="AS62" i="8"/>
  <c r="AT62" i="8"/>
  <c r="AK62" i="8" s="1"/>
  <c r="AU62" i="8"/>
  <c r="AL62" i="8" s="1"/>
  <c r="AZ62" i="8"/>
  <c r="BA62" i="8"/>
  <c r="BB62" i="8"/>
  <c r="BC62" i="8"/>
  <c r="AR63" i="8"/>
  <c r="AS63" i="8"/>
  <c r="AT63" i="8"/>
  <c r="AK63" i="8" s="1"/>
  <c r="AU63" i="8"/>
  <c r="AL63" i="8" s="1"/>
  <c r="AZ63" i="8"/>
  <c r="BA63" i="8"/>
  <c r="BB63" i="8"/>
  <c r="BC63" i="8"/>
  <c r="AR64" i="8"/>
  <c r="AS64" i="8"/>
  <c r="AT64" i="8"/>
  <c r="AK64" i="8" s="1"/>
  <c r="AU64" i="8"/>
  <c r="AL64" i="8" s="1"/>
  <c r="AZ64" i="8"/>
  <c r="BA64" i="8"/>
  <c r="BB64" i="8"/>
  <c r="BC64" i="8"/>
  <c r="AR65" i="8"/>
  <c r="AS65" i="8"/>
  <c r="AT65" i="8"/>
  <c r="AK65" i="8" s="1"/>
  <c r="AU65" i="8"/>
  <c r="AL65" i="8" s="1"/>
  <c r="AZ65" i="8"/>
  <c r="BA65" i="8"/>
  <c r="BB65" i="8"/>
  <c r="BC65" i="8"/>
  <c r="AR66" i="8"/>
  <c r="AS66" i="8"/>
  <c r="AT66" i="8"/>
  <c r="AK66" i="8" s="1"/>
  <c r="AU66" i="8"/>
  <c r="AL66" i="8" s="1"/>
  <c r="AZ66" i="8"/>
  <c r="BA66" i="8"/>
  <c r="BB66" i="8"/>
  <c r="BC66" i="8"/>
  <c r="AR67" i="8"/>
  <c r="AS67" i="8"/>
  <c r="AT67" i="8"/>
  <c r="AK67" i="8" s="1"/>
  <c r="AU67" i="8"/>
  <c r="AL67" i="8" s="1"/>
  <c r="AZ67" i="8"/>
  <c r="BA67" i="8"/>
  <c r="BB67" i="8"/>
  <c r="BC67" i="8"/>
  <c r="AR68" i="8"/>
  <c r="AS68" i="8"/>
  <c r="AT68" i="8"/>
  <c r="AK68" i="8" s="1"/>
  <c r="AU68" i="8"/>
  <c r="AL68" i="8" s="1"/>
  <c r="AZ68" i="8"/>
  <c r="BA68" i="8"/>
  <c r="BB68" i="8"/>
  <c r="BC68" i="8"/>
  <c r="AR69" i="8"/>
  <c r="AS69" i="8"/>
  <c r="AT69" i="8"/>
  <c r="AK69" i="8" s="1"/>
  <c r="AU69" i="8"/>
  <c r="AL69" i="8" s="1"/>
  <c r="AZ69" i="8"/>
  <c r="BA69" i="8"/>
  <c r="BB69" i="8"/>
  <c r="BC69" i="8"/>
  <c r="AR70" i="8"/>
  <c r="AS70" i="8"/>
  <c r="AT70" i="8"/>
  <c r="AK70" i="8" s="1"/>
  <c r="AU70" i="8"/>
  <c r="AL70" i="8" s="1"/>
  <c r="AZ70" i="8"/>
  <c r="BA70" i="8"/>
  <c r="BB70" i="8"/>
  <c r="BC70" i="8"/>
  <c r="AR71" i="8"/>
  <c r="AS71" i="8"/>
  <c r="AT71" i="8"/>
  <c r="AK71" i="8" s="1"/>
  <c r="AU71" i="8"/>
  <c r="AL71" i="8" s="1"/>
  <c r="AZ71" i="8"/>
  <c r="BA71" i="8"/>
  <c r="BB71" i="8"/>
  <c r="BC71" i="8"/>
  <c r="AR72" i="8"/>
  <c r="AS72" i="8"/>
  <c r="AT72" i="8"/>
  <c r="AK72" i="8" s="1"/>
  <c r="AU72" i="8"/>
  <c r="AL72" i="8" s="1"/>
  <c r="AZ72" i="8"/>
  <c r="BA72" i="8"/>
  <c r="BB72" i="8"/>
  <c r="BC72" i="8"/>
  <c r="AR73" i="8"/>
  <c r="AS73" i="8"/>
  <c r="AT73" i="8"/>
  <c r="AK73" i="8" s="1"/>
  <c r="AU73" i="8"/>
  <c r="AL73" i="8" s="1"/>
  <c r="AZ73" i="8"/>
  <c r="BA73" i="8"/>
  <c r="BB73" i="8"/>
  <c r="BC73" i="8"/>
  <c r="AR74" i="8"/>
  <c r="AS74" i="8"/>
  <c r="AT74" i="8"/>
  <c r="AK74" i="8" s="1"/>
  <c r="AU74" i="8"/>
  <c r="AL74" i="8" s="1"/>
  <c r="AZ74" i="8"/>
  <c r="BA74" i="8"/>
  <c r="BB74" i="8"/>
  <c r="BC74" i="8"/>
  <c r="AR75" i="8"/>
  <c r="AS75" i="8"/>
  <c r="AT75" i="8"/>
  <c r="AK75" i="8" s="1"/>
  <c r="AU75" i="8"/>
  <c r="AL75" i="8" s="1"/>
  <c r="AZ75" i="8"/>
  <c r="BA75" i="8"/>
  <c r="BB75" i="8"/>
  <c r="BC75" i="8"/>
  <c r="AR76" i="8"/>
  <c r="AS76" i="8"/>
  <c r="AT76" i="8"/>
  <c r="AK76" i="8" s="1"/>
  <c r="AU76" i="8"/>
  <c r="AL76" i="8" s="1"/>
  <c r="BA76" i="8"/>
  <c r="BB76" i="8"/>
  <c r="BC76" i="8"/>
  <c r="AR77" i="8"/>
  <c r="AS77" i="8"/>
  <c r="AT77" i="8"/>
  <c r="AK77" i="8" s="1"/>
  <c r="AU77" i="8"/>
  <c r="AL77" i="8" s="1"/>
  <c r="AZ77" i="8"/>
  <c r="BA77" i="8"/>
  <c r="BB77" i="8"/>
  <c r="BC77" i="8"/>
  <c r="BS76" i="8"/>
  <c r="AZ76" i="8" s="1"/>
  <c r="AD83" i="9" l="1"/>
  <c r="AD82" i="9" s="1"/>
  <c r="AE83" i="9"/>
  <c r="AE82" i="9" s="1"/>
  <c r="AF44" i="8"/>
  <c r="AP44" i="8"/>
  <c r="AP81" i="9"/>
  <c r="AG81" i="9"/>
  <c r="AO81" i="9"/>
  <c r="AH81" i="9"/>
  <c r="AG44" i="8"/>
  <c r="AQ44" i="8"/>
  <c r="AZ53" i="8"/>
  <c r="AC44" i="8"/>
  <c r="AW60" i="8"/>
  <c r="AQ60" i="8" s="1"/>
  <c r="AW56" i="8"/>
  <c r="AN56" i="8" s="1"/>
  <c r="AV54" i="8"/>
  <c r="AM54" i="8" s="1"/>
  <c r="AW53" i="8"/>
  <c r="AN53" i="8" s="1"/>
  <c r="AW47" i="8"/>
  <c r="AQ47" i="8" s="1"/>
  <c r="AW42" i="8"/>
  <c r="AN42" i="8" s="1"/>
  <c r="AW40" i="8"/>
  <c r="AN40" i="8" s="1"/>
  <c r="AW38" i="8"/>
  <c r="AN38" i="8" s="1"/>
  <c r="AW30" i="8"/>
  <c r="AN30" i="8" s="1"/>
  <c r="AW12" i="8"/>
  <c r="AQ12" i="8" s="1"/>
  <c r="AW5" i="8"/>
  <c r="AQ5" i="8" s="1"/>
  <c r="AW64" i="8"/>
  <c r="AQ64" i="8" s="1"/>
  <c r="AW58" i="8"/>
  <c r="AQ58" i="8" s="1"/>
  <c r="AW34" i="8"/>
  <c r="AN34" i="8" s="1"/>
  <c r="AW32" i="8"/>
  <c r="AN32" i="8" s="1"/>
  <c r="AW45" i="8"/>
  <c r="AN45" i="8" s="1"/>
  <c r="AV75" i="8"/>
  <c r="AP75" i="8" s="1"/>
  <c r="AV64" i="8"/>
  <c r="AM64" i="8" s="1"/>
  <c r="AV26" i="8"/>
  <c r="AM26" i="8" s="1"/>
  <c r="AV10" i="8"/>
  <c r="AM10" i="8" s="1"/>
  <c r="AW4" i="8"/>
  <c r="AN4" i="8" s="1"/>
  <c r="AW75" i="8"/>
  <c r="AN75" i="8" s="1"/>
  <c r="AW73" i="8"/>
  <c r="AN73" i="8" s="1"/>
  <c r="AW49" i="8"/>
  <c r="AN49" i="8" s="1"/>
  <c r="AV17" i="8"/>
  <c r="AM17" i="8" s="1"/>
  <c r="AV67" i="8"/>
  <c r="AM67" i="8" s="1"/>
  <c r="AW62" i="8"/>
  <c r="AN62" i="8" s="1"/>
  <c r="AW36" i="8"/>
  <c r="AN36" i="8" s="1"/>
  <c r="AV18" i="8"/>
  <c r="AM18" i="8" s="1"/>
  <c r="AV66" i="8"/>
  <c r="AM66" i="8" s="1"/>
  <c r="AV62" i="8"/>
  <c r="AM62" i="8" s="1"/>
  <c r="AV60" i="8"/>
  <c r="AM60" i="8" s="1"/>
  <c r="AV56" i="8"/>
  <c r="AM56" i="8" s="1"/>
  <c r="AV47" i="8"/>
  <c r="AM47" i="8" s="1"/>
  <c r="AV45" i="8"/>
  <c r="AM45" i="8" s="1"/>
  <c r="AV42" i="8"/>
  <c r="AM42" i="8" s="1"/>
  <c r="AV40" i="8"/>
  <c r="AM40" i="8" s="1"/>
  <c r="AV38" i="8"/>
  <c r="AM38" i="8" s="1"/>
  <c r="AV36" i="8"/>
  <c r="AM36" i="8" s="1"/>
  <c r="AV34" i="8"/>
  <c r="AM34" i="8" s="1"/>
  <c r="AV32" i="8"/>
  <c r="AM32" i="8" s="1"/>
  <c r="AV30" i="8"/>
  <c r="AM30" i="8" s="1"/>
  <c r="AW27" i="8"/>
  <c r="AN27" i="8" s="1"/>
  <c r="AW25" i="8"/>
  <c r="AQ25" i="8" s="1"/>
  <c r="AW23" i="8"/>
  <c r="AN23" i="8" s="1"/>
  <c r="AW21" i="8"/>
  <c r="AN21" i="8" s="1"/>
  <c r="AW19" i="8"/>
  <c r="AN19" i="8" s="1"/>
  <c r="AW16" i="8"/>
  <c r="AN16" i="8" s="1"/>
  <c r="AW15" i="8"/>
  <c r="AN15" i="8" s="1"/>
  <c r="AW11" i="8"/>
  <c r="AQ11" i="8" s="1"/>
  <c r="AW9" i="8"/>
  <c r="AQ9" i="8" s="1"/>
  <c r="AV12" i="8"/>
  <c r="AM12" i="8" s="1"/>
  <c r="AV5" i="8"/>
  <c r="AM5" i="8" s="1"/>
  <c r="AV4" i="8"/>
  <c r="AM4" i="8" s="1"/>
  <c r="AV77" i="8"/>
  <c r="AM77" i="8" s="1"/>
  <c r="AW76" i="8"/>
  <c r="AN76" i="8" s="1"/>
  <c r="AW74" i="8"/>
  <c r="AN74" i="8" s="1"/>
  <c r="AW72" i="8"/>
  <c r="AN72" i="8" s="1"/>
  <c r="AW70" i="8"/>
  <c r="AN70" i="8" s="1"/>
  <c r="AW68" i="8"/>
  <c r="AN68" i="8" s="1"/>
  <c r="AW65" i="8"/>
  <c r="AQ65" i="8" s="1"/>
  <c r="AW63" i="8"/>
  <c r="AN63" i="8" s="1"/>
  <c r="AW61" i="8"/>
  <c r="AN61" i="8" s="1"/>
  <c r="AW59" i="8"/>
  <c r="AN59" i="8" s="1"/>
  <c r="AW57" i="8"/>
  <c r="AN57" i="8" s="1"/>
  <c r="AW55" i="8"/>
  <c r="AN55" i="8" s="1"/>
  <c r="AW52" i="8"/>
  <c r="AN52" i="8" s="1"/>
  <c r="AW50" i="8"/>
  <c r="AN50" i="8" s="1"/>
  <c r="AW48" i="8"/>
  <c r="AQ48" i="8" s="1"/>
  <c r="AW46" i="8"/>
  <c r="AN46" i="8" s="1"/>
  <c r="AW43" i="8"/>
  <c r="AQ43" i="8" s="1"/>
  <c r="AW41" i="8"/>
  <c r="AN41" i="8" s="1"/>
  <c r="AW39" i="8"/>
  <c r="AN39" i="8" s="1"/>
  <c r="AW37" i="8"/>
  <c r="AN37" i="8" s="1"/>
  <c r="AW35" i="8"/>
  <c r="AN35" i="8" s="1"/>
  <c r="AW33" i="8"/>
  <c r="AN33" i="8" s="1"/>
  <c r="AW31" i="8"/>
  <c r="AN31" i="8" s="1"/>
  <c r="AW29" i="8"/>
  <c r="AQ29" i="8" s="1"/>
  <c r="AV27" i="8"/>
  <c r="AP27" i="8" s="1"/>
  <c r="AV25" i="8"/>
  <c r="AM25" i="8" s="1"/>
  <c r="AV23" i="8"/>
  <c r="AM23" i="8" s="1"/>
  <c r="AV21" i="8"/>
  <c r="AM21" i="8" s="1"/>
  <c r="AV19" i="8"/>
  <c r="AM19" i="8" s="1"/>
  <c r="AV16" i="8"/>
  <c r="AM16" i="8" s="1"/>
  <c r="AV15" i="8"/>
  <c r="AM15" i="8" s="1"/>
  <c r="AV11" i="8"/>
  <c r="AM11" i="8" s="1"/>
  <c r="AV9" i="8"/>
  <c r="AM9" i="8" s="1"/>
  <c r="AW8" i="8"/>
  <c r="AN8" i="8" s="1"/>
  <c r="AW7" i="8"/>
  <c r="AN7" i="8" s="1"/>
  <c r="AW6" i="8"/>
  <c r="AN6" i="8" s="1"/>
  <c r="AW3" i="8"/>
  <c r="AN3" i="8" s="1"/>
  <c r="AW71" i="8"/>
  <c r="AQ71" i="8" s="1"/>
  <c r="AW69" i="8"/>
  <c r="AN69" i="8" s="1"/>
  <c r="AW67" i="8"/>
  <c r="AQ67" i="8" s="1"/>
  <c r="AW66" i="8"/>
  <c r="AQ66" i="8" s="1"/>
  <c r="AW54" i="8"/>
  <c r="AQ54" i="8" s="1"/>
  <c r="AW51" i="8"/>
  <c r="AN51" i="8" s="1"/>
  <c r="AV24" i="8"/>
  <c r="AM24" i="8" s="1"/>
  <c r="AV22" i="8"/>
  <c r="AM22" i="8" s="1"/>
  <c r="AV20" i="8"/>
  <c r="AM20" i="8" s="1"/>
  <c r="AV14" i="8"/>
  <c r="AM14" i="8" s="1"/>
  <c r="AV13" i="8"/>
  <c r="AP13" i="8" s="1"/>
  <c r="AW77" i="8"/>
  <c r="AN77" i="8" s="1"/>
  <c r="AV73" i="8"/>
  <c r="AP73" i="8" s="1"/>
  <c r="AV71" i="8"/>
  <c r="AM71" i="8" s="1"/>
  <c r="AV69" i="8"/>
  <c r="AM69" i="8" s="1"/>
  <c r="AV58" i="8"/>
  <c r="AM58" i="8" s="1"/>
  <c r="AV53" i="8"/>
  <c r="AM53" i="8" s="1"/>
  <c r="AV51" i="8"/>
  <c r="AM51" i="8" s="1"/>
  <c r="AV49" i="8"/>
  <c r="AM49" i="8" s="1"/>
  <c r="AV76" i="8"/>
  <c r="AM76" i="8" s="1"/>
  <c r="AV74" i="8"/>
  <c r="AM74" i="8" s="1"/>
  <c r="AV72" i="8"/>
  <c r="AM72" i="8" s="1"/>
  <c r="AV70" i="8"/>
  <c r="AP70" i="8" s="1"/>
  <c r="AV68" i="8"/>
  <c r="AM68" i="8" s="1"/>
  <c r="AV65" i="8"/>
  <c r="AM65" i="8" s="1"/>
  <c r="AV63" i="8"/>
  <c r="AM63" i="8" s="1"/>
  <c r="AV61" i="8"/>
  <c r="AM61" i="8" s="1"/>
  <c r="AV59" i="8"/>
  <c r="AM59" i="8" s="1"/>
  <c r="AV57" i="8"/>
  <c r="AM57" i="8" s="1"/>
  <c r="AV55" i="8"/>
  <c r="AM55" i="8" s="1"/>
  <c r="AV52" i="8"/>
  <c r="AM52" i="8" s="1"/>
  <c r="AV50" i="8"/>
  <c r="AM50" i="8" s="1"/>
  <c r="AV48" i="8"/>
  <c r="AM48" i="8" s="1"/>
  <c r="AV46" i="8"/>
  <c r="AM46" i="8" s="1"/>
  <c r="AV43" i="8"/>
  <c r="AM43" i="8" s="1"/>
  <c r="AV41" i="8"/>
  <c r="AM41" i="8" s="1"/>
  <c r="AV39" i="8"/>
  <c r="AP39" i="8" s="1"/>
  <c r="AV37" i="8"/>
  <c r="AM37" i="8" s="1"/>
  <c r="AV35" i="8"/>
  <c r="AM35" i="8" s="1"/>
  <c r="AV33" i="8"/>
  <c r="AM33" i="8" s="1"/>
  <c r="AV31" i="8"/>
  <c r="AM31" i="8" s="1"/>
  <c r="AV29" i="8"/>
  <c r="AM29" i="8" s="1"/>
  <c r="AW28" i="8"/>
  <c r="AN28" i="8" s="1"/>
  <c r="AW26" i="8"/>
  <c r="AN26" i="8" s="1"/>
  <c r="AW24" i="8"/>
  <c r="AN24" i="8" s="1"/>
  <c r="AW22" i="8"/>
  <c r="AN22" i="8" s="1"/>
  <c r="AW20" i="8"/>
  <c r="AQ20" i="8" s="1"/>
  <c r="AW18" i="8"/>
  <c r="AN18" i="8" s="1"/>
  <c r="AW17" i="8"/>
  <c r="AN17" i="8" s="1"/>
  <c r="AW14" i="8"/>
  <c r="AN14" i="8" s="1"/>
  <c r="AW13" i="8"/>
  <c r="AN13" i="8" s="1"/>
  <c r="AW10" i="8"/>
  <c r="AN10" i="8" s="1"/>
  <c r="AV7" i="8"/>
  <c r="AM7" i="8" s="1"/>
  <c r="AV6" i="8"/>
  <c r="AM6" i="8" s="1"/>
  <c r="AV3" i="8"/>
  <c r="AM3" i="8" s="1"/>
  <c r="AE77" i="8"/>
  <c r="AJ77" i="8"/>
  <c r="AI77" i="8"/>
  <c r="AE76" i="8"/>
  <c r="AJ76" i="8"/>
  <c r="AI76" i="8"/>
  <c r="AM75" i="8"/>
  <c r="AE75" i="8"/>
  <c r="AJ75" i="8"/>
  <c r="AI75" i="8"/>
  <c r="AE74" i="8"/>
  <c r="AJ74" i="8"/>
  <c r="AI74" i="8"/>
  <c r="AE73" i="8"/>
  <c r="AJ73" i="8"/>
  <c r="AE72" i="8"/>
  <c r="AJ72" i="8"/>
  <c r="AI72" i="8"/>
  <c r="AE71" i="8"/>
  <c r="AJ71" i="8"/>
  <c r="AI71" i="8"/>
  <c r="AE70" i="8"/>
  <c r="AJ70" i="8"/>
  <c r="AI70" i="8"/>
  <c r="AE69" i="8"/>
  <c r="AJ69" i="8"/>
  <c r="AI69" i="8"/>
  <c r="AE68" i="8"/>
  <c r="AJ68" i="8"/>
  <c r="AI68" i="8"/>
  <c r="AE67" i="8"/>
  <c r="AJ67" i="8"/>
  <c r="AI67" i="8"/>
  <c r="AE66" i="8"/>
  <c r="AJ66" i="8"/>
  <c r="AI66" i="8"/>
  <c r="AE65" i="8"/>
  <c r="AJ65" i="8"/>
  <c r="AI65" i="8"/>
  <c r="AE64" i="8"/>
  <c r="AJ64" i="8"/>
  <c r="AI64" i="8"/>
  <c r="AE63" i="8"/>
  <c r="AJ63" i="8"/>
  <c r="AI63" i="8"/>
  <c r="AE62" i="8"/>
  <c r="AJ62" i="8"/>
  <c r="AI62" i="8"/>
  <c r="AE61" i="8"/>
  <c r="AJ61" i="8"/>
  <c r="AI61" i="8"/>
  <c r="AE60" i="8"/>
  <c r="AJ60" i="8"/>
  <c r="AI60" i="8"/>
  <c r="AE59" i="8"/>
  <c r="AJ59" i="8"/>
  <c r="AI59" i="8"/>
  <c r="AE58" i="8"/>
  <c r="AJ58" i="8"/>
  <c r="AI58" i="8"/>
  <c r="AE57" i="8"/>
  <c r="AJ57" i="8"/>
  <c r="AI57" i="8"/>
  <c r="AE56" i="8"/>
  <c r="AJ56" i="8"/>
  <c r="AI56" i="8"/>
  <c r="AE55" i="8"/>
  <c r="AJ55" i="8"/>
  <c r="AI55" i="8"/>
  <c r="AE54" i="8"/>
  <c r="AJ54" i="8"/>
  <c r="AI54" i="8"/>
  <c r="AE53" i="8"/>
  <c r="AJ53" i="8"/>
  <c r="AI53" i="8"/>
  <c r="AE52" i="8"/>
  <c r="AJ52" i="8"/>
  <c r="AI52" i="8"/>
  <c r="AE51" i="8"/>
  <c r="AJ51" i="8"/>
  <c r="AI51" i="8"/>
  <c r="AE50" i="8"/>
  <c r="AJ50" i="8"/>
  <c r="AI50" i="8"/>
  <c r="AE49" i="8"/>
  <c r="AJ49" i="8"/>
  <c r="AI49" i="8"/>
  <c r="AE48" i="8"/>
  <c r="AJ48" i="8"/>
  <c r="AI48" i="8"/>
  <c r="AE47" i="8"/>
  <c r="AJ47" i="8"/>
  <c r="AI47" i="8"/>
  <c r="AE46" i="8"/>
  <c r="AJ46" i="8"/>
  <c r="AI46" i="8"/>
  <c r="AE45" i="8"/>
  <c r="AJ45" i="8"/>
  <c r="AI45" i="8"/>
  <c r="AE43" i="8"/>
  <c r="AJ43" i="8"/>
  <c r="AI43" i="8"/>
  <c r="AE42" i="8"/>
  <c r="AJ42" i="8"/>
  <c r="AI42" i="8"/>
  <c r="AE41" i="8"/>
  <c r="AJ41" i="8"/>
  <c r="AI41" i="8"/>
  <c r="AE40" i="8"/>
  <c r="AJ40" i="8"/>
  <c r="AI40" i="8"/>
  <c r="AE39" i="8"/>
  <c r="AJ39" i="8"/>
  <c r="AI39" i="8"/>
  <c r="AE38" i="8"/>
  <c r="AJ38" i="8"/>
  <c r="AI38" i="8"/>
  <c r="AE37" i="8"/>
  <c r="AJ37" i="8"/>
  <c r="AI37" i="8"/>
  <c r="AE36" i="8"/>
  <c r="AJ36" i="8"/>
  <c r="AI36" i="8"/>
  <c r="AE35" i="8"/>
  <c r="AJ35" i="8"/>
  <c r="AI35" i="8"/>
  <c r="AE34" i="8"/>
  <c r="AJ34" i="8"/>
  <c r="AI34" i="8"/>
  <c r="AE33" i="8"/>
  <c r="AJ33" i="8"/>
  <c r="AI33" i="8"/>
  <c r="AE32" i="8"/>
  <c r="AJ32" i="8"/>
  <c r="AI32" i="8"/>
  <c r="AE31" i="8"/>
  <c r="AJ31" i="8"/>
  <c r="AI31" i="8"/>
  <c r="AE30" i="8"/>
  <c r="AJ30" i="8"/>
  <c r="AI30" i="8"/>
  <c r="AE29" i="8"/>
  <c r="AJ29" i="8"/>
  <c r="AI29" i="8"/>
  <c r="AE28" i="8"/>
  <c r="AJ28" i="8"/>
  <c r="AI28" i="8"/>
  <c r="AE27" i="8"/>
  <c r="AJ27" i="8"/>
  <c r="AI27" i="8"/>
  <c r="AE26" i="8"/>
  <c r="AJ26" i="8"/>
  <c r="AI26" i="8"/>
  <c r="AE25" i="8"/>
  <c r="AJ25" i="8"/>
  <c r="AI25" i="8"/>
  <c r="AE24" i="8"/>
  <c r="AJ24" i="8"/>
  <c r="AI24" i="8"/>
  <c r="AE23" i="8"/>
  <c r="AJ23" i="8"/>
  <c r="AI23" i="8"/>
  <c r="AE22" i="8"/>
  <c r="AJ22" i="8"/>
  <c r="AI22" i="8"/>
  <c r="AE21" i="8"/>
  <c r="AJ21" i="8"/>
  <c r="AI21" i="8"/>
  <c r="AE20" i="8"/>
  <c r="AJ20" i="8"/>
  <c r="AI20" i="8"/>
  <c r="AE19" i="8"/>
  <c r="AJ19" i="8"/>
  <c r="AI19" i="8"/>
  <c r="AE18" i="8"/>
  <c r="AJ18" i="8"/>
  <c r="AI18" i="8"/>
  <c r="AE17" i="8"/>
  <c r="AJ17" i="8"/>
  <c r="AI17" i="8"/>
  <c r="AE16" i="8"/>
  <c r="AJ16" i="8"/>
  <c r="AI16" i="8"/>
  <c r="AE14" i="8"/>
  <c r="AJ14" i="8"/>
  <c r="AI14" i="8"/>
  <c r="AE15" i="8"/>
  <c r="AJ15" i="8"/>
  <c r="AI15" i="8"/>
  <c r="AE13" i="8"/>
  <c r="AJ13" i="8"/>
  <c r="AI13" i="8"/>
  <c r="AE11" i="8"/>
  <c r="AJ11" i="8"/>
  <c r="AI11" i="8"/>
  <c r="AE10" i="8"/>
  <c r="AJ10" i="8"/>
  <c r="AI10" i="8"/>
  <c r="AE9" i="8"/>
  <c r="AJ9" i="8"/>
  <c r="AI9" i="8"/>
  <c r="AE8" i="8"/>
  <c r="AJ8" i="8"/>
  <c r="AI8" i="8"/>
  <c r="AE12" i="8"/>
  <c r="AJ12" i="8"/>
  <c r="AI12" i="8"/>
  <c r="AE7" i="8"/>
  <c r="AJ7" i="8"/>
  <c r="AI7" i="8"/>
  <c r="AE5" i="8"/>
  <c r="AJ5" i="8"/>
  <c r="AI5" i="8"/>
  <c r="AE6" i="8"/>
  <c r="AJ6" i="8"/>
  <c r="AI6" i="8"/>
  <c r="AE4" i="8"/>
  <c r="AJ4" i="8"/>
  <c r="AI4" i="8"/>
  <c r="AE3" i="8"/>
  <c r="AJ3" i="8"/>
  <c r="AI3" i="8"/>
  <c r="BU28" i="8"/>
  <c r="BS28" i="8"/>
  <c r="BS78" i="8" s="1"/>
  <c r="BV8" i="8"/>
  <c r="AZ8" i="8" s="1"/>
  <c r="AV8" i="8" s="1"/>
  <c r="AO44" i="8" l="1"/>
  <c r="AF82" i="9"/>
  <c r="AC81" i="9"/>
  <c r="AQ56" i="8"/>
  <c r="AP6" i="8"/>
  <c r="AN47" i="8"/>
  <c r="AF47" i="8" s="1"/>
  <c r="AN58" i="8"/>
  <c r="AF58" i="8" s="1"/>
  <c r="AN60" i="8"/>
  <c r="AF60" i="8" s="1"/>
  <c r="AM70" i="8"/>
  <c r="AG70" i="8" s="1"/>
  <c r="AN11" i="8"/>
  <c r="AF11" i="8" s="1"/>
  <c r="AQ50" i="8"/>
  <c r="AN54" i="8"/>
  <c r="AH54" i="8" s="1"/>
  <c r="AN12" i="8"/>
  <c r="AF12" i="8" s="1"/>
  <c r="AQ51" i="8"/>
  <c r="AN5" i="8"/>
  <c r="AF5" i="8" s="1"/>
  <c r="AQ63" i="8"/>
  <c r="AN48" i="8"/>
  <c r="AH48" i="8" s="1"/>
  <c r="AQ72" i="8"/>
  <c r="AQ38" i="8"/>
  <c r="AN29" i="8"/>
  <c r="AH29" i="8" s="1"/>
  <c r="AN71" i="8"/>
  <c r="AH71" i="8" s="1"/>
  <c r="AM73" i="8"/>
  <c r="AF73" i="8" s="1"/>
  <c r="AN67" i="8"/>
  <c r="AH67" i="8" s="1"/>
  <c r="AF49" i="8"/>
  <c r="AN25" i="8"/>
  <c r="AF25" i="8" s="1"/>
  <c r="AQ53" i="8"/>
  <c r="AN64" i="8"/>
  <c r="AF64" i="8" s="1"/>
  <c r="AN9" i="8"/>
  <c r="AF9" i="8" s="1"/>
  <c r="AN20" i="8"/>
  <c r="AF20" i="8" s="1"/>
  <c r="AQ27" i="8"/>
  <c r="AO27" i="8" s="1"/>
  <c r="AQ70" i="8"/>
  <c r="AO70" i="8" s="1"/>
  <c r="AQ49" i="8"/>
  <c r="AP77" i="8"/>
  <c r="AF62" i="8"/>
  <c r="AQ22" i="8"/>
  <c r="AQ62" i="8"/>
  <c r="AN65" i="8"/>
  <c r="AF65" i="8" s="1"/>
  <c r="AQ73" i="8"/>
  <c r="AO73" i="8" s="1"/>
  <c r="AQ34" i="8"/>
  <c r="AP61" i="8"/>
  <c r="AN66" i="8"/>
  <c r="AF66" i="8" s="1"/>
  <c r="AQ77" i="8"/>
  <c r="AF51" i="8"/>
  <c r="AP37" i="8"/>
  <c r="AQ75" i="8"/>
  <c r="AO75" i="8" s="1"/>
  <c r="AM13" i="8"/>
  <c r="AF13" i="8" s="1"/>
  <c r="AM39" i="8"/>
  <c r="AF39" i="8" s="1"/>
  <c r="AP18" i="8"/>
  <c r="AP31" i="8"/>
  <c r="AN43" i="8"/>
  <c r="AH43" i="8" s="1"/>
  <c r="AQ69" i="8"/>
  <c r="AQ76" i="8"/>
  <c r="AQ17" i="8"/>
  <c r="AQ24" i="8"/>
  <c r="AQ26" i="8"/>
  <c r="AP41" i="8"/>
  <c r="AF74" i="8"/>
  <c r="AQ15" i="8"/>
  <c r="AF23" i="8"/>
  <c r="AQ59" i="8"/>
  <c r="AP3" i="8"/>
  <c r="AQ21" i="8"/>
  <c r="AQ23" i="8"/>
  <c r="AM27" i="8"/>
  <c r="AF27" i="8" s="1"/>
  <c r="AP33" i="8"/>
  <c r="AQ68" i="8"/>
  <c r="AQ10" i="8"/>
  <c r="AQ35" i="8"/>
  <c r="AQ46" i="8"/>
  <c r="AQ52" i="8"/>
  <c r="AQ74" i="8"/>
  <c r="AP15" i="8"/>
  <c r="AF26" i="8"/>
  <c r="AF56" i="8"/>
  <c r="AQ4" i="8"/>
  <c r="AQ18" i="8"/>
  <c r="AQ30" i="8"/>
  <c r="AQ42" i="8"/>
  <c r="AH4" i="8"/>
  <c r="AF14" i="8"/>
  <c r="AP17" i="8"/>
  <c r="AP21" i="8"/>
  <c r="AP35" i="8"/>
  <c r="AP43" i="8"/>
  <c r="AO43" i="8" s="1"/>
  <c r="AQ40" i="8"/>
  <c r="AQ55" i="8"/>
  <c r="AQ57" i="8"/>
  <c r="AQ14" i="8"/>
  <c r="AQ19" i="8"/>
  <c r="AH51" i="8"/>
  <c r="AP52" i="8"/>
  <c r="AQ16" i="8"/>
  <c r="AQ32" i="8"/>
  <c r="AQ7" i="8"/>
  <c r="AF4" i="8"/>
  <c r="AP12" i="8"/>
  <c r="AO12" i="8" s="1"/>
  <c r="AF16" i="8"/>
  <c r="AF34" i="8"/>
  <c r="AF42" i="8"/>
  <c r="AP47" i="8"/>
  <c r="AO47" i="8" s="1"/>
  <c r="AF55" i="8"/>
  <c r="AP59" i="8"/>
  <c r="AH69" i="8"/>
  <c r="AH34" i="8"/>
  <c r="AH38" i="8"/>
  <c r="AH42" i="8"/>
  <c r="AH73" i="8"/>
  <c r="AF10" i="8"/>
  <c r="AF22" i="8"/>
  <c r="AP24" i="8"/>
  <c r="AP30" i="8"/>
  <c r="AP50" i="8"/>
  <c r="AP54" i="8"/>
  <c r="AO54" i="8" s="1"/>
  <c r="AH62" i="8"/>
  <c r="AP63" i="8"/>
  <c r="AP57" i="8"/>
  <c r="AQ39" i="8"/>
  <c r="AO39" i="8" s="1"/>
  <c r="AQ45" i="8"/>
  <c r="AQ6" i="8"/>
  <c r="AO6" i="8" s="1"/>
  <c r="AP9" i="8"/>
  <c r="AO9" i="8" s="1"/>
  <c r="AH15" i="8"/>
  <c r="AP14" i="8"/>
  <c r="AF18" i="8"/>
  <c r="AP20" i="8"/>
  <c r="AO20" i="8" s="1"/>
  <c r="AF21" i="8"/>
  <c r="AH30" i="8"/>
  <c r="AF31" i="8"/>
  <c r="AH35" i="8"/>
  <c r="AF36" i="8"/>
  <c r="AP38" i="8"/>
  <c r="AF45" i="8"/>
  <c r="AP48" i="8"/>
  <c r="AO48" i="8" s="1"/>
  <c r="AP51" i="8"/>
  <c r="AF52" i="8"/>
  <c r="AH59" i="8"/>
  <c r="AP62" i="8"/>
  <c r="AF63" i="8"/>
  <c r="AP69" i="8"/>
  <c r="AP72" i="8"/>
  <c r="AH77" i="8"/>
  <c r="AQ36" i="8"/>
  <c r="AZ28" i="8"/>
  <c r="AP4" i="8"/>
  <c r="AF6" i="8"/>
  <c r="AP7" i="8"/>
  <c r="AF15" i="8"/>
  <c r="AF19" i="8"/>
  <c r="AH21" i="8"/>
  <c r="AP22" i="8"/>
  <c r="AP25" i="8"/>
  <c r="AO25" i="8" s="1"/>
  <c r="AP29" i="8"/>
  <c r="AO29" i="8" s="1"/>
  <c r="AF30" i="8"/>
  <c r="AF32" i="8"/>
  <c r="AP34" i="8"/>
  <c r="AF35" i="8"/>
  <c r="AH39" i="8"/>
  <c r="AF40" i="8"/>
  <c r="AP42" i="8"/>
  <c r="AP46" i="8"/>
  <c r="AH52" i="8"/>
  <c r="AF53" i="8"/>
  <c r="AP55" i="8"/>
  <c r="AP58" i="8"/>
  <c r="AO58" i="8" s="1"/>
  <c r="AF59" i="8"/>
  <c r="AH63" i="8"/>
  <c r="AP66" i="8"/>
  <c r="AO66" i="8" s="1"/>
  <c r="AH70" i="8"/>
  <c r="AP76" i="8"/>
  <c r="AF77" i="8"/>
  <c r="AP10" i="8"/>
  <c r="AH19" i="8"/>
  <c r="AH23" i="8"/>
  <c r="AH26" i="8"/>
  <c r="AQ28" i="8"/>
  <c r="AQ31" i="8"/>
  <c r="AF3" i="8"/>
  <c r="AH6" i="8"/>
  <c r="AP5" i="8"/>
  <c r="AO5" i="8" s="1"/>
  <c r="AF7" i="8"/>
  <c r="AH10" i="8"/>
  <c r="AP11" i="8"/>
  <c r="AO11" i="8" s="1"/>
  <c r="AH14" i="8"/>
  <c r="AP16" i="8"/>
  <c r="AF17" i="8"/>
  <c r="AH18" i="8"/>
  <c r="AP19" i="8"/>
  <c r="AH22" i="8"/>
  <c r="AP23" i="8"/>
  <c r="AF24" i="8"/>
  <c r="AP26" i="8"/>
  <c r="AH28" i="8"/>
  <c r="AH31" i="8"/>
  <c r="AP32" i="8"/>
  <c r="AF33" i="8"/>
  <c r="AP36" i="8"/>
  <c r="AF37" i="8"/>
  <c r="AP40" i="8"/>
  <c r="AO40" i="8" s="1"/>
  <c r="AF41" i="8"/>
  <c r="AP45" i="8"/>
  <c r="AF46" i="8"/>
  <c r="AP49" i="8"/>
  <c r="AF50" i="8"/>
  <c r="AP53" i="8"/>
  <c r="AH55" i="8"/>
  <c r="AP56" i="8"/>
  <c r="AF57" i="8"/>
  <c r="AP60" i="8"/>
  <c r="AO60" i="8" s="1"/>
  <c r="AF61" i="8"/>
  <c r="AP64" i="8"/>
  <c r="AO64" i="8" s="1"/>
  <c r="AP67" i="8"/>
  <c r="AO67" i="8" s="1"/>
  <c r="AF68" i="8"/>
  <c r="AP71" i="8"/>
  <c r="AO71" i="8" s="1"/>
  <c r="AF72" i="8"/>
  <c r="AP74" i="8"/>
  <c r="AF75" i="8"/>
  <c r="AQ13" i="8"/>
  <c r="AO13" i="8" s="1"/>
  <c r="AQ61" i="8"/>
  <c r="AH76" i="8"/>
  <c r="AQ3" i="8"/>
  <c r="AQ33" i="8"/>
  <c r="AQ37" i="8"/>
  <c r="AQ41" i="8"/>
  <c r="AH3" i="8"/>
  <c r="AH7" i="8"/>
  <c r="AQ8" i="8"/>
  <c r="AH13" i="8"/>
  <c r="AH17" i="8"/>
  <c r="AH24" i="8"/>
  <c r="AH27" i="8"/>
  <c r="AH33" i="8"/>
  <c r="AH37" i="8"/>
  <c r="AH41" i="8"/>
  <c r="AH46" i="8"/>
  <c r="AH50" i="8"/>
  <c r="AH57" i="8"/>
  <c r="AH61" i="8"/>
  <c r="AH68" i="8"/>
  <c r="AH72" i="8"/>
  <c r="AH75" i="8"/>
  <c r="AH8" i="8"/>
  <c r="AH11" i="8"/>
  <c r="AH16" i="8"/>
  <c r="AH32" i="8"/>
  <c r="AH36" i="8"/>
  <c r="AF38" i="8"/>
  <c r="AH40" i="8"/>
  <c r="AH45" i="8"/>
  <c r="AH49" i="8"/>
  <c r="AH53" i="8"/>
  <c r="AH56" i="8"/>
  <c r="AP65" i="8"/>
  <c r="AO65" i="8" s="1"/>
  <c r="AP68" i="8"/>
  <c r="AF69" i="8"/>
  <c r="AH74" i="8"/>
  <c r="AF76" i="8"/>
  <c r="AM8" i="8"/>
  <c r="AF8" i="8" s="1"/>
  <c r="AP8" i="8"/>
  <c r="AD3" i="8"/>
  <c r="AG3" i="8"/>
  <c r="AD4" i="8"/>
  <c r="AG4" i="8"/>
  <c r="AD6" i="8"/>
  <c r="AG6" i="8"/>
  <c r="AD5" i="8"/>
  <c r="AG5" i="8"/>
  <c r="AD7" i="8"/>
  <c r="AG7" i="8"/>
  <c r="AD12" i="8"/>
  <c r="AG12" i="8"/>
  <c r="AD8" i="8"/>
  <c r="AD9" i="8"/>
  <c r="AG9" i="8"/>
  <c r="AD10" i="8"/>
  <c r="AG10" i="8"/>
  <c r="AD11" i="8"/>
  <c r="AG11" i="8"/>
  <c r="AD13" i="8"/>
  <c r="AD15" i="8"/>
  <c r="AG15" i="8"/>
  <c r="AD14" i="8"/>
  <c r="AG14" i="8"/>
  <c r="AD16" i="8"/>
  <c r="AG16" i="8"/>
  <c r="AD17" i="8"/>
  <c r="AG17" i="8"/>
  <c r="AD18" i="8"/>
  <c r="AG18" i="8"/>
  <c r="AD19" i="8"/>
  <c r="AG19" i="8"/>
  <c r="AD20" i="8"/>
  <c r="AG20" i="8"/>
  <c r="AD21" i="8"/>
  <c r="AG21" i="8"/>
  <c r="AD22" i="8"/>
  <c r="AG22" i="8"/>
  <c r="AD23" i="8"/>
  <c r="AG23" i="8"/>
  <c r="AD24" i="8"/>
  <c r="AG24" i="8"/>
  <c r="AD25" i="8"/>
  <c r="AG25" i="8"/>
  <c r="AD26" i="8"/>
  <c r="AG26" i="8"/>
  <c r="AD27" i="8"/>
  <c r="AD28" i="8"/>
  <c r="AD29" i="8"/>
  <c r="AG29" i="8"/>
  <c r="AD30" i="8"/>
  <c r="AG30" i="8"/>
  <c r="AD31" i="8"/>
  <c r="AG31" i="8"/>
  <c r="AD32" i="8"/>
  <c r="AG32" i="8"/>
  <c r="AD33" i="8"/>
  <c r="AG33" i="8"/>
  <c r="AD34" i="8"/>
  <c r="AG34" i="8"/>
  <c r="AD35" i="8"/>
  <c r="AG35" i="8"/>
  <c r="AD36" i="8"/>
  <c r="AG36" i="8"/>
  <c r="AD37" i="8"/>
  <c r="AG37" i="8"/>
  <c r="AD38" i="8"/>
  <c r="AG38" i="8"/>
  <c r="AD39" i="8"/>
  <c r="AD40" i="8"/>
  <c r="AG40" i="8"/>
  <c r="AD41" i="8"/>
  <c r="AG41" i="8"/>
  <c r="AD42" i="8"/>
  <c r="AG42" i="8"/>
  <c r="AD43" i="8"/>
  <c r="AG43" i="8"/>
  <c r="AD45" i="8"/>
  <c r="AG45" i="8"/>
  <c r="AD46" i="8"/>
  <c r="AG46" i="8"/>
  <c r="AD47" i="8"/>
  <c r="AG47" i="8"/>
  <c r="AD48" i="8"/>
  <c r="AG48" i="8"/>
  <c r="AD49" i="8"/>
  <c r="AG49" i="8"/>
  <c r="AD50" i="8"/>
  <c r="AG50" i="8"/>
  <c r="AD51" i="8"/>
  <c r="AG51" i="8"/>
  <c r="AD52" i="8"/>
  <c r="AG52" i="8"/>
  <c r="AD53" i="8"/>
  <c r="AG53" i="8"/>
  <c r="AD54" i="8"/>
  <c r="AG54" i="8"/>
  <c r="AD55" i="8"/>
  <c r="AG55" i="8"/>
  <c r="AD56" i="8"/>
  <c r="AG56" i="8"/>
  <c r="AD57" i="8"/>
  <c r="AG57" i="8"/>
  <c r="AD58" i="8"/>
  <c r="AG58" i="8"/>
  <c r="AD59" i="8"/>
  <c r="AG59" i="8"/>
  <c r="AD60" i="8"/>
  <c r="AG60" i="8"/>
  <c r="AD61" i="8"/>
  <c r="AG61" i="8"/>
  <c r="AD62" i="8"/>
  <c r="AG62" i="8"/>
  <c r="AD63" i="8"/>
  <c r="AG63" i="8"/>
  <c r="AD64" i="8"/>
  <c r="AG64" i="8"/>
  <c r="AD65" i="8"/>
  <c r="AG65" i="8"/>
  <c r="AD66" i="8"/>
  <c r="AG66" i="8"/>
  <c r="AD67" i="8"/>
  <c r="AG67" i="8"/>
  <c r="AD68" i="8"/>
  <c r="AG68" i="8"/>
  <c r="AD69" i="8"/>
  <c r="AG69" i="8"/>
  <c r="AD70" i="8"/>
  <c r="AD71" i="8"/>
  <c r="AG71" i="8"/>
  <c r="AD72" i="8"/>
  <c r="AG72" i="8"/>
  <c r="AD73" i="8"/>
  <c r="AD74" i="8"/>
  <c r="AG74" i="8"/>
  <c r="AD75" i="8"/>
  <c r="AG75" i="8"/>
  <c r="AD76" i="8"/>
  <c r="AG76" i="8"/>
  <c r="AD77" i="8"/>
  <c r="AG77" i="8"/>
  <c r="BO78" i="8"/>
  <c r="BP78" i="8"/>
  <c r="BQ78" i="8"/>
  <c r="BR78" i="8"/>
  <c r="BT78" i="8"/>
  <c r="BU78" i="8"/>
  <c r="BV78" i="8"/>
  <c r="BW78" i="8"/>
  <c r="BX78" i="8"/>
  <c r="BY78" i="8"/>
  <c r="BZ78" i="8"/>
  <c r="CA78" i="8"/>
  <c r="CB78" i="8"/>
  <c r="BN78" i="8"/>
  <c r="BJ78" i="8"/>
  <c r="BK78" i="8"/>
  <c r="BL78" i="8"/>
  <c r="BM78" i="8"/>
  <c r="BI78" i="8"/>
  <c r="BE78" i="8"/>
  <c r="BF78" i="8"/>
  <c r="BH78" i="8"/>
  <c r="BD78" i="8"/>
  <c r="BC2" i="8"/>
  <c r="BB2" i="8"/>
  <c r="BA2" i="8"/>
  <c r="AZ2" i="8"/>
  <c r="AY2" i="8"/>
  <c r="AX2" i="8"/>
  <c r="AU2" i="8"/>
  <c r="AL2" i="8" s="1"/>
  <c r="AT2" i="8"/>
  <c r="AK2" i="8" s="1"/>
  <c r="AS2" i="8"/>
  <c r="AR2" i="8"/>
  <c r="AI2" i="8" s="1"/>
  <c r="AC83" i="9" l="1"/>
  <c r="AC82" i="9" s="1"/>
  <c r="AO56" i="8"/>
  <c r="AF54" i="8"/>
  <c r="AC54" i="8" s="1"/>
  <c r="BQ79" i="8"/>
  <c r="BD79" i="8"/>
  <c r="BN79" i="8"/>
  <c r="BN81" i="8" s="1"/>
  <c r="AF70" i="8"/>
  <c r="AC51" i="8"/>
  <c r="AH5" i="8"/>
  <c r="AH47" i="8"/>
  <c r="AO50" i="8"/>
  <c r="AH60" i="8"/>
  <c r="AF29" i="8"/>
  <c r="AC29" i="8" s="1"/>
  <c r="AO38" i="8"/>
  <c r="AH58" i="8"/>
  <c r="AH12" i="8"/>
  <c r="AO51" i="8"/>
  <c r="AO49" i="8"/>
  <c r="AO63" i="8"/>
  <c r="AH65" i="8"/>
  <c r="AF48" i="8"/>
  <c r="AC48" i="8" s="1"/>
  <c r="AO72" i="8"/>
  <c r="AH25" i="8"/>
  <c r="AC49" i="8"/>
  <c r="AF71" i="8"/>
  <c r="AC71" i="8" s="1"/>
  <c r="AH9" i="8"/>
  <c r="AH66" i="8"/>
  <c r="AH20" i="8"/>
  <c r="AO34" i="8"/>
  <c r="AG39" i="8"/>
  <c r="AO26" i="8"/>
  <c r="AG73" i="8"/>
  <c r="AO68" i="8"/>
  <c r="AO35" i="8"/>
  <c r="AO14" i="8"/>
  <c r="AO77" i="8"/>
  <c r="AO8" i="8"/>
  <c r="AF67" i="8"/>
  <c r="AC67" i="8" s="1"/>
  <c r="AG27" i="8"/>
  <c r="AG13" i="8"/>
  <c r="AC10" i="8"/>
  <c r="AO23" i="8"/>
  <c r="AO59" i="8"/>
  <c r="AO15" i="8"/>
  <c r="AC20" i="8"/>
  <c r="AH64" i="8"/>
  <c r="AO10" i="8"/>
  <c r="AF43" i="8"/>
  <c r="AC43" i="8" s="1"/>
  <c r="AO24" i="8"/>
  <c r="AC23" i="8"/>
  <c r="AC73" i="8"/>
  <c r="AC62" i="8"/>
  <c r="AC56" i="8"/>
  <c r="AO53" i="8"/>
  <c r="AO16" i="8"/>
  <c r="AO52" i="8"/>
  <c r="AC26" i="8"/>
  <c r="AC18" i="8"/>
  <c r="AC16" i="8"/>
  <c r="AC9" i="8"/>
  <c r="AO46" i="8"/>
  <c r="AO30" i="8"/>
  <c r="AO41" i="8"/>
  <c r="AC74" i="8"/>
  <c r="AO37" i="8"/>
  <c r="AO61" i="8"/>
  <c r="AO22" i="8"/>
  <c r="AO7" i="8"/>
  <c r="AO69" i="8"/>
  <c r="AO62" i="8"/>
  <c r="AO18" i="8"/>
  <c r="AO17" i="8"/>
  <c r="AO31" i="8"/>
  <c r="AC24" i="8"/>
  <c r="AC22" i="8"/>
  <c r="AC14" i="8"/>
  <c r="AO74" i="8"/>
  <c r="AO76" i="8"/>
  <c r="AV2" i="8"/>
  <c r="AP2" i="8" s="1"/>
  <c r="AC69" i="8"/>
  <c r="AC58" i="8"/>
  <c r="AC34" i="8"/>
  <c r="AW2" i="8"/>
  <c r="AN2" i="8" s="1"/>
  <c r="AO3" i="8"/>
  <c r="AV28" i="8"/>
  <c r="AM28" i="8" s="1"/>
  <c r="AC30" i="8"/>
  <c r="AC27" i="8"/>
  <c r="AC25" i="8"/>
  <c r="AO33" i="8"/>
  <c r="AO36" i="8"/>
  <c r="AO21" i="8"/>
  <c r="AC42" i="8"/>
  <c r="AO45" i="8"/>
  <c r="AC11" i="8"/>
  <c r="AO57" i="8"/>
  <c r="AC64" i="8"/>
  <c r="AC4" i="8"/>
  <c r="AO42" i="8"/>
  <c r="AO4" i="8"/>
  <c r="AC55" i="8"/>
  <c r="AC46" i="8"/>
  <c r="AC37" i="8"/>
  <c r="AO55" i="8"/>
  <c r="AO19" i="8"/>
  <c r="AO32" i="8"/>
  <c r="AC77" i="8"/>
  <c r="AC60" i="8"/>
  <c r="AC53" i="8"/>
  <c r="AC45" i="8"/>
  <c r="AC36" i="8"/>
  <c r="AC21" i="8"/>
  <c r="AC19" i="8"/>
  <c r="AC15" i="8"/>
  <c r="AC76" i="8"/>
  <c r="AC72" i="8"/>
  <c r="AC70" i="8"/>
  <c r="AC68" i="8"/>
  <c r="AC65" i="8"/>
  <c r="AC63" i="8"/>
  <c r="AC61" i="8"/>
  <c r="AC59" i="8"/>
  <c r="AC57" i="8"/>
  <c r="AC52" i="8"/>
  <c r="AC50" i="8"/>
  <c r="AC41" i="8"/>
  <c r="AC39" i="8"/>
  <c r="AC35" i="8"/>
  <c r="AC33" i="8"/>
  <c r="AC31" i="8"/>
  <c r="AC8" i="8"/>
  <c r="AC7" i="8"/>
  <c r="AC6" i="8"/>
  <c r="AC3" i="8"/>
  <c r="AC47" i="8"/>
  <c r="AC40" i="8"/>
  <c r="AC32" i="8"/>
  <c r="AC17" i="8"/>
  <c r="AC13" i="8"/>
  <c r="AC12" i="8"/>
  <c r="AC5" i="8"/>
  <c r="AC75" i="8"/>
  <c r="AC66" i="8"/>
  <c r="AC38" i="8"/>
  <c r="AG8" i="8"/>
  <c r="AE2" i="8"/>
  <c r="AJ2" i="8"/>
  <c r="AD2" i="8" s="1"/>
  <c r="AL78" i="8"/>
  <c r="AT78" i="8"/>
  <c r="AU78" i="8"/>
  <c r="AY78" i="8"/>
  <c r="BA78" i="8"/>
  <c r="BC78" i="8"/>
  <c r="AX78" i="8"/>
  <c r="AZ78" i="8"/>
  <c r="BB78" i="8"/>
  <c r="AS78" i="8"/>
  <c r="AR78" i="8"/>
  <c r="BD81" i="8" l="1"/>
  <c r="AP28" i="8"/>
  <c r="AO28" i="8" s="1"/>
  <c r="AF28" i="8"/>
  <c r="AC28" i="8" s="1"/>
  <c r="AG28" i="8"/>
  <c r="AM2" i="8"/>
  <c r="AG2" i="8" s="1"/>
  <c r="AV78" i="8"/>
  <c r="AH2" i="8"/>
  <c r="AQ2" i="8"/>
  <c r="AO2" i="8" s="1"/>
  <c r="AW78" i="8"/>
  <c r="AJ78" i="8"/>
  <c r="AE78" i="8"/>
  <c r="AE80" i="8" s="1"/>
  <c r="AK78" i="8"/>
  <c r="AI78" i="8"/>
  <c r="AF2" i="8" l="1"/>
  <c r="AQ78" i="8"/>
  <c r="AN78" i="8"/>
  <c r="AP78" i="8"/>
  <c r="AM78" i="8"/>
  <c r="AD78" i="8"/>
  <c r="AD80" i="8" s="1"/>
  <c r="AC2" i="8" l="1"/>
  <c r="AC78" i="8" s="1"/>
  <c r="AC80" i="8" s="1"/>
  <c r="AF78" i="8"/>
  <c r="AF80" i="8" s="1"/>
  <c r="AO78" i="8"/>
  <c r="AH78" i="8"/>
  <c r="AG78" i="8"/>
  <c r="BC2" i="5"/>
  <c r="AK82" i="8" l="1"/>
  <c r="BL79" i="8"/>
  <c r="BG79" i="8"/>
  <c r="AJ82" i="8" l="1"/>
  <c r="BI79" i="8"/>
  <c r="AL80" i="5"/>
  <c r="BI81" i="8" l="1"/>
  <c r="BD82" i="8" s="1"/>
  <c r="BD83" i="8"/>
  <c r="AS3" i="5"/>
  <c r="AJ3" i="5" s="1"/>
  <c r="AT3" i="5"/>
  <c r="AK3" i="5" s="1"/>
  <c r="AU3" i="5"/>
  <c r="AL3" i="5" s="1"/>
  <c r="AV3" i="5"/>
  <c r="AM3" i="5" s="1"/>
  <c r="AY3" i="5"/>
  <c r="AZ3" i="5"/>
  <c r="BA3" i="5"/>
  <c r="BB3" i="5"/>
  <c r="BC3" i="5"/>
  <c r="BD3" i="5"/>
  <c r="AS4" i="5"/>
  <c r="AJ4" i="5" s="1"/>
  <c r="AT4" i="5"/>
  <c r="AK4" i="5" s="1"/>
  <c r="AU4" i="5"/>
  <c r="AL4" i="5" s="1"/>
  <c r="AV4" i="5"/>
  <c r="AM4" i="5" s="1"/>
  <c r="AY4" i="5"/>
  <c r="AZ4" i="5"/>
  <c r="BA4" i="5"/>
  <c r="BB4" i="5"/>
  <c r="BC4" i="5"/>
  <c r="BD4" i="5"/>
  <c r="AS5" i="5"/>
  <c r="AJ5" i="5" s="1"/>
  <c r="AT5" i="5"/>
  <c r="AK5" i="5" s="1"/>
  <c r="AU5" i="5"/>
  <c r="AL5" i="5" s="1"/>
  <c r="AV5" i="5"/>
  <c r="AM5" i="5" s="1"/>
  <c r="AY5" i="5"/>
  <c r="AZ5" i="5"/>
  <c r="BA5" i="5"/>
  <c r="BB5" i="5"/>
  <c r="BC5" i="5"/>
  <c r="BD5" i="5"/>
  <c r="AS6" i="5"/>
  <c r="AJ6" i="5" s="1"/>
  <c r="AT6" i="5"/>
  <c r="AK6" i="5" s="1"/>
  <c r="AU6" i="5"/>
  <c r="AL6" i="5" s="1"/>
  <c r="AV6" i="5"/>
  <c r="AM6" i="5" s="1"/>
  <c r="AY6" i="5"/>
  <c r="AZ6" i="5"/>
  <c r="BA6" i="5"/>
  <c r="BB6" i="5"/>
  <c r="BC6" i="5"/>
  <c r="BD6" i="5"/>
  <c r="AS7" i="5"/>
  <c r="AJ7" i="5" s="1"/>
  <c r="AT7" i="5"/>
  <c r="AK7" i="5" s="1"/>
  <c r="AU7" i="5"/>
  <c r="AL7" i="5" s="1"/>
  <c r="AV7" i="5"/>
  <c r="AM7" i="5" s="1"/>
  <c r="AY7" i="5"/>
  <c r="AZ7" i="5"/>
  <c r="BA7" i="5"/>
  <c r="BB7" i="5"/>
  <c r="BC7" i="5"/>
  <c r="BD7" i="5"/>
  <c r="AS8" i="5"/>
  <c r="AJ8" i="5" s="1"/>
  <c r="AT8" i="5"/>
  <c r="AK8" i="5" s="1"/>
  <c r="AU8" i="5"/>
  <c r="AL8" i="5" s="1"/>
  <c r="AV8" i="5"/>
  <c r="AM8" i="5" s="1"/>
  <c r="AY8" i="5"/>
  <c r="AZ8" i="5"/>
  <c r="BA8" i="5"/>
  <c r="BB8" i="5"/>
  <c r="BC8" i="5"/>
  <c r="BD8" i="5"/>
  <c r="AS9" i="5"/>
  <c r="AJ9" i="5" s="1"/>
  <c r="AT9" i="5"/>
  <c r="AU9" i="5"/>
  <c r="AL9" i="5" s="1"/>
  <c r="AV9" i="5"/>
  <c r="AM9" i="5" s="1"/>
  <c r="AY9" i="5"/>
  <c r="AZ9" i="5"/>
  <c r="BA9" i="5"/>
  <c r="BB9" i="5"/>
  <c r="BC9" i="5"/>
  <c r="BD9" i="5"/>
  <c r="AS10" i="5"/>
  <c r="AJ10" i="5" s="1"/>
  <c r="AT10" i="5"/>
  <c r="AK10" i="5" s="1"/>
  <c r="AU10" i="5"/>
  <c r="AL10" i="5" s="1"/>
  <c r="AV10" i="5"/>
  <c r="AM10" i="5" s="1"/>
  <c r="AY10" i="5"/>
  <c r="AZ10" i="5"/>
  <c r="BA10" i="5"/>
  <c r="BB10" i="5"/>
  <c r="BC10" i="5"/>
  <c r="BD10" i="5"/>
  <c r="AS11" i="5"/>
  <c r="AJ11" i="5" s="1"/>
  <c r="AT11" i="5"/>
  <c r="AK11" i="5" s="1"/>
  <c r="AU11" i="5"/>
  <c r="AL11" i="5" s="1"/>
  <c r="AV11" i="5"/>
  <c r="AM11" i="5" s="1"/>
  <c r="AY11" i="5"/>
  <c r="AZ11" i="5"/>
  <c r="BA11" i="5"/>
  <c r="BB11" i="5"/>
  <c r="BC11" i="5"/>
  <c r="BD11" i="5"/>
  <c r="AS12" i="5"/>
  <c r="AJ12" i="5" s="1"/>
  <c r="AT12" i="5"/>
  <c r="AK12" i="5" s="1"/>
  <c r="AU12" i="5"/>
  <c r="AL12" i="5" s="1"/>
  <c r="AV12" i="5"/>
  <c r="AM12" i="5" s="1"/>
  <c r="AY12" i="5"/>
  <c r="AZ12" i="5"/>
  <c r="BA12" i="5"/>
  <c r="BB12" i="5"/>
  <c r="BC12" i="5"/>
  <c r="BD12" i="5"/>
  <c r="AS13" i="5"/>
  <c r="AJ13" i="5" s="1"/>
  <c r="AT13" i="5"/>
  <c r="AK13" i="5" s="1"/>
  <c r="AU13" i="5"/>
  <c r="AL13" i="5" s="1"/>
  <c r="AV13" i="5"/>
  <c r="AM13" i="5" s="1"/>
  <c r="AY13" i="5"/>
  <c r="AZ13" i="5"/>
  <c r="BA13" i="5"/>
  <c r="BB13" i="5"/>
  <c r="BC13" i="5"/>
  <c r="BD13" i="5"/>
  <c r="AS14" i="5"/>
  <c r="AJ14" i="5" s="1"/>
  <c r="AT14" i="5"/>
  <c r="AK14" i="5" s="1"/>
  <c r="AU14" i="5"/>
  <c r="AL14" i="5" s="1"/>
  <c r="AV14" i="5"/>
  <c r="AM14" i="5" s="1"/>
  <c r="AY14" i="5"/>
  <c r="AZ14" i="5"/>
  <c r="BA14" i="5"/>
  <c r="BB14" i="5"/>
  <c r="BC14" i="5"/>
  <c r="BD14" i="5"/>
  <c r="AS15" i="5"/>
  <c r="AJ15" i="5" s="1"/>
  <c r="AT15" i="5"/>
  <c r="AK15" i="5" s="1"/>
  <c r="AU15" i="5"/>
  <c r="AL15" i="5" s="1"/>
  <c r="AV15" i="5"/>
  <c r="AM15" i="5" s="1"/>
  <c r="AY15" i="5"/>
  <c r="AZ15" i="5"/>
  <c r="BA15" i="5"/>
  <c r="BB15" i="5"/>
  <c r="BC15" i="5"/>
  <c r="BD15" i="5"/>
  <c r="AS16" i="5"/>
  <c r="AJ16" i="5" s="1"/>
  <c r="AT16" i="5"/>
  <c r="AK16" i="5" s="1"/>
  <c r="AU16" i="5"/>
  <c r="AL16" i="5" s="1"/>
  <c r="AV16" i="5"/>
  <c r="AM16" i="5" s="1"/>
  <c r="AY16" i="5"/>
  <c r="AZ16" i="5"/>
  <c r="BA16" i="5"/>
  <c r="BB16" i="5"/>
  <c r="BC16" i="5"/>
  <c r="BD16" i="5"/>
  <c r="AS17" i="5"/>
  <c r="AJ17" i="5" s="1"/>
  <c r="AT17" i="5"/>
  <c r="AK17" i="5" s="1"/>
  <c r="AU17" i="5"/>
  <c r="AL17" i="5" s="1"/>
  <c r="AV17" i="5"/>
  <c r="AM17" i="5" s="1"/>
  <c r="AY17" i="5"/>
  <c r="AZ17" i="5"/>
  <c r="BA17" i="5"/>
  <c r="BB17" i="5"/>
  <c r="BC17" i="5"/>
  <c r="BD17" i="5"/>
  <c r="AS18" i="5"/>
  <c r="AJ18" i="5" s="1"/>
  <c r="AT18" i="5"/>
  <c r="AK18" i="5" s="1"/>
  <c r="AU18" i="5"/>
  <c r="AL18" i="5" s="1"/>
  <c r="AV18" i="5"/>
  <c r="AM18" i="5" s="1"/>
  <c r="AY18" i="5"/>
  <c r="AZ18" i="5"/>
  <c r="BB18" i="5"/>
  <c r="BC18" i="5"/>
  <c r="BD18" i="5"/>
  <c r="AS19" i="5"/>
  <c r="AJ19" i="5" s="1"/>
  <c r="AT19" i="5"/>
  <c r="AK19" i="5" s="1"/>
  <c r="AU19" i="5"/>
  <c r="AL19" i="5" s="1"/>
  <c r="AV19" i="5"/>
  <c r="AM19" i="5" s="1"/>
  <c r="AY19" i="5"/>
  <c r="AZ19" i="5"/>
  <c r="BA19" i="5"/>
  <c r="BB19" i="5"/>
  <c r="BC19" i="5"/>
  <c r="BD19" i="5"/>
  <c r="AS20" i="5"/>
  <c r="AJ20" i="5" s="1"/>
  <c r="AT20" i="5"/>
  <c r="AK20" i="5" s="1"/>
  <c r="AU20" i="5"/>
  <c r="AL20" i="5" s="1"/>
  <c r="AV20" i="5"/>
  <c r="AM20" i="5" s="1"/>
  <c r="AY20" i="5"/>
  <c r="AZ20" i="5"/>
  <c r="BA20" i="5"/>
  <c r="BB20" i="5"/>
  <c r="BC20" i="5"/>
  <c r="BD20" i="5"/>
  <c r="AS21" i="5"/>
  <c r="AJ21" i="5" s="1"/>
  <c r="AT21" i="5"/>
  <c r="AK21" i="5" s="1"/>
  <c r="AU21" i="5"/>
  <c r="AL21" i="5" s="1"/>
  <c r="AV21" i="5"/>
  <c r="AM21" i="5" s="1"/>
  <c r="AY21" i="5"/>
  <c r="AZ21" i="5"/>
  <c r="BA21" i="5"/>
  <c r="BB21" i="5"/>
  <c r="BC21" i="5"/>
  <c r="BD21" i="5"/>
  <c r="AS22" i="5"/>
  <c r="AJ22" i="5" s="1"/>
  <c r="AT22" i="5"/>
  <c r="AK22" i="5" s="1"/>
  <c r="AU22" i="5"/>
  <c r="AL22" i="5" s="1"/>
  <c r="AV22" i="5"/>
  <c r="AM22" i="5" s="1"/>
  <c r="AY22" i="5"/>
  <c r="AZ22" i="5"/>
  <c r="BA22" i="5"/>
  <c r="BB22" i="5"/>
  <c r="BC22" i="5"/>
  <c r="BD22" i="5"/>
  <c r="AS23" i="5"/>
  <c r="AJ23" i="5" s="1"/>
  <c r="AT23" i="5"/>
  <c r="AK23" i="5" s="1"/>
  <c r="AU23" i="5"/>
  <c r="AL23" i="5" s="1"/>
  <c r="AV23" i="5"/>
  <c r="AM23" i="5" s="1"/>
  <c r="AY23" i="5"/>
  <c r="AZ23" i="5"/>
  <c r="BA23" i="5"/>
  <c r="BB23" i="5"/>
  <c r="BC23" i="5"/>
  <c r="BD23" i="5"/>
  <c r="AS24" i="5"/>
  <c r="AJ24" i="5" s="1"/>
  <c r="AT24" i="5"/>
  <c r="AK24" i="5" s="1"/>
  <c r="AU24" i="5"/>
  <c r="AL24" i="5" s="1"/>
  <c r="AV24" i="5"/>
  <c r="AM24" i="5" s="1"/>
  <c r="AY24" i="5"/>
  <c r="AZ24" i="5"/>
  <c r="BA24" i="5"/>
  <c r="BB24" i="5"/>
  <c r="BC24" i="5"/>
  <c r="BD24" i="5"/>
  <c r="AS25" i="5"/>
  <c r="AJ25" i="5" s="1"/>
  <c r="AT25" i="5"/>
  <c r="AK25" i="5" s="1"/>
  <c r="AU25" i="5"/>
  <c r="AL25" i="5" s="1"/>
  <c r="AV25" i="5"/>
  <c r="AM25" i="5" s="1"/>
  <c r="AY25" i="5"/>
  <c r="AZ25" i="5"/>
  <c r="BA25" i="5"/>
  <c r="BB25" i="5"/>
  <c r="BC25" i="5"/>
  <c r="BD25" i="5"/>
  <c r="AS26" i="5"/>
  <c r="AJ26" i="5" s="1"/>
  <c r="AT26" i="5"/>
  <c r="AK26" i="5" s="1"/>
  <c r="AU26" i="5"/>
  <c r="AL26" i="5" s="1"/>
  <c r="AV26" i="5"/>
  <c r="AM26" i="5" s="1"/>
  <c r="AY26" i="5"/>
  <c r="AZ26" i="5"/>
  <c r="BA26" i="5"/>
  <c r="BB26" i="5"/>
  <c r="BC26" i="5"/>
  <c r="BD26" i="5"/>
  <c r="AS27" i="5"/>
  <c r="AJ27" i="5" s="1"/>
  <c r="AT27" i="5"/>
  <c r="AK27" i="5" s="1"/>
  <c r="AU27" i="5"/>
  <c r="AL27" i="5" s="1"/>
  <c r="AV27" i="5"/>
  <c r="AM27" i="5" s="1"/>
  <c r="AY27" i="5"/>
  <c r="AZ27" i="5"/>
  <c r="BA27" i="5"/>
  <c r="BB27" i="5"/>
  <c r="BC27" i="5"/>
  <c r="BD27" i="5"/>
  <c r="AS28" i="5"/>
  <c r="AJ28" i="5" s="1"/>
  <c r="AT28" i="5"/>
  <c r="AK28" i="5" s="1"/>
  <c r="AU28" i="5"/>
  <c r="AL28" i="5" s="1"/>
  <c r="AV28" i="5"/>
  <c r="AM28" i="5" s="1"/>
  <c r="AY28" i="5"/>
  <c r="AZ28" i="5"/>
  <c r="BA28" i="5"/>
  <c r="BB28" i="5"/>
  <c r="BC28" i="5"/>
  <c r="BD28" i="5"/>
  <c r="AS29" i="5"/>
  <c r="AJ29" i="5" s="1"/>
  <c r="AT29" i="5"/>
  <c r="AK29" i="5" s="1"/>
  <c r="AU29" i="5"/>
  <c r="AL29" i="5" s="1"/>
  <c r="AV29" i="5"/>
  <c r="AM29" i="5" s="1"/>
  <c r="AY29" i="5"/>
  <c r="AZ29" i="5"/>
  <c r="BA29" i="5"/>
  <c r="BB29" i="5"/>
  <c r="BC29" i="5"/>
  <c r="BD29" i="5"/>
  <c r="AS30" i="5"/>
  <c r="AJ30" i="5" s="1"/>
  <c r="AT30" i="5"/>
  <c r="AK30" i="5" s="1"/>
  <c r="AU30" i="5"/>
  <c r="AL30" i="5" s="1"/>
  <c r="AV30" i="5"/>
  <c r="AM30" i="5" s="1"/>
  <c r="AY30" i="5"/>
  <c r="AZ30" i="5"/>
  <c r="BA30" i="5"/>
  <c r="BB30" i="5"/>
  <c r="BC30" i="5"/>
  <c r="BD30" i="5"/>
  <c r="AS31" i="5"/>
  <c r="AJ31" i="5" s="1"/>
  <c r="AT31" i="5"/>
  <c r="AK31" i="5" s="1"/>
  <c r="AU31" i="5"/>
  <c r="AL31" i="5" s="1"/>
  <c r="AV31" i="5"/>
  <c r="AM31" i="5" s="1"/>
  <c r="AY31" i="5"/>
  <c r="AZ31" i="5"/>
  <c r="BA31" i="5"/>
  <c r="BB31" i="5"/>
  <c r="BC31" i="5"/>
  <c r="BD31" i="5"/>
  <c r="AS32" i="5"/>
  <c r="AJ32" i="5" s="1"/>
  <c r="AT32" i="5"/>
  <c r="AK32" i="5" s="1"/>
  <c r="AU32" i="5"/>
  <c r="AL32" i="5" s="1"/>
  <c r="AV32" i="5"/>
  <c r="AM32" i="5" s="1"/>
  <c r="AY32" i="5"/>
  <c r="AZ32" i="5"/>
  <c r="BA32" i="5"/>
  <c r="BB32" i="5"/>
  <c r="BC32" i="5"/>
  <c r="BD32" i="5"/>
  <c r="AS33" i="5"/>
  <c r="AJ33" i="5" s="1"/>
  <c r="AT33" i="5"/>
  <c r="AK33" i="5" s="1"/>
  <c r="AU33" i="5"/>
  <c r="AL33" i="5" s="1"/>
  <c r="AV33" i="5"/>
  <c r="AM33" i="5" s="1"/>
  <c r="AY33" i="5"/>
  <c r="AZ33" i="5"/>
  <c r="BA33" i="5"/>
  <c r="BB33" i="5"/>
  <c r="BC33" i="5"/>
  <c r="BD33" i="5"/>
  <c r="AS34" i="5"/>
  <c r="AJ34" i="5" s="1"/>
  <c r="AT34" i="5"/>
  <c r="AK34" i="5" s="1"/>
  <c r="AU34" i="5"/>
  <c r="AL34" i="5" s="1"/>
  <c r="AV34" i="5"/>
  <c r="AM34" i="5" s="1"/>
  <c r="AY34" i="5"/>
  <c r="AZ34" i="5"/>
  <c r="BA34" i="5"/>
  <c r="BB34" i="5"/>
  <c r="BC34" i="5"/>
  <c r="BD34" i="5"/>
  <c r="AS35" i="5"/>
  <c r="AJ35" i="5" s="1"/>
  <c r="AT35" i="5"/>
  <c r="AK35" i="5" s="1"/>
  <c r="AU35" i="5"/>
  <c r="AL35" i="5" s="1"/>
  <c r="AV35" i="5"/>
  <c r="AM35" i="5" s="1"/>
  <c r="AY35" i="5"/>
  <c r="AZ35" i="5"/>
  <c r="BA35" i="5"/>
  <c r="BB35" i="5"/>
  <c r="BC35" i="5"/>
  <c r="BD35" i="5"/>
  <c r="AS36" i="5"/>
  <c r="AJ36" i="5" s="1"/>
  <c r="AT36" i="5"/>
  <c r="AK36" i="5" s="1"/>
  <c r="AU36" i="5"/>
  <c r="AL36" i="5" s="1"/>
  <c r="AV36" i="5"/>
  <c r="AM36" i="5" s="1"/>
  <c r="AY36" i="5"/>
  <c r="AZ36" i="5"/>
  <c r="BA36" i="5"/>
  <c r="BB36" i="5"/>
  <c r="BC36" i="5"/>
  <c r="BD36" i="5"/>
  <c r="AS37" i="5"/>
  <c r="AJ37" i="5" s="1"/>
  <c r="AT37" i="5"/>
  <c r="AK37" i="5" s="1"/>
  <c r="AU37" i="5"/>
  <c r="AL37" i="5" s="1"/>
  <c r="AV37" i="5"/>
  <c r="AM37" i="5" s="1"/>
  <c r="AY37" i="5"/>
  <c r="AZ37" i="5"/>
  <c r="BA37" i="5"/>
  <c r="BB37" i="5"/>
  <c r="BC37" i="5"/>
  <c r="BD37" i="5"/>
  <c r="AS38" i="5"/>
  <c r="AJ38" i="5" s="1"/>
  <c r="AT38" i="5"/>
  <c r="AK38" i="5" s="1"/>
  <c r="AU38" i="5"/>
  <c r="AL38" i="5" s="1"/>
  <c r="AV38" i="5"/>
  <c r="AM38" i="5" s="1"/>
  <c r="AY38" i="5"/>
  <c r="AZ38" i="5"/>
  <c r="BA38" i="5"/>
  <c r="BB38" i="5"/>
  <c r="BC38" i="5"/>
  <c r="BD38" i="5"/>
  <c r="AS39" i="5"/>
  <c r="AT39" i="5"/>
  <c r="AK39" i="5" s="1"/>
  <c r="AU39" i="5"/>
  <c r="AL39" i="5" s="1"/>
  <c r="AV39" i="5"/>
  <c r="AM39" i="5" s="1"/>
  <c r="AY39" i="5"/>
  <c r="AZ39" i="5"/>
  <c r="BA39" i="5"/>
  <c r="BB39" i="5"/>
  <c r="BC39" i="5"/>
  <c r="BD39" i="5"/>
  <c r="AS40" i="5"/>
  <c r="AJ40" i="5" s="1"/>
  <c r="AT40" i="5"/>
  <c r="AK40" i="5" s="1"/>
  <c r="AU40" i="5"/>
  <c r="AL40" i="5" s="1"/>
  <c r="AV40" i="5"/>
  <c r="AM40" i="5" s="1"/>
  <c r="AY40" i="5"/>
  <c r="AZ40" i="5"/>
  <c r="BA40" i="5"/>
  <c r="BB40" i="5"/>
  <c r="BC40" i="5"/>
  <c r="BD40" i="5"/>
  <c r="AS41" i="5"/>
  <c r="AJ41" i="5" s="1"/>
  <c r="AT41" i="5"/>
  <c r="AU41" i="5"/>
  <c r="AL41" i="5" s="1"/>
  <c r="AV41" i="5"/>
  <c r="AM41" i="5" s="1"/>
  <c r="AY41" i="5"/>
  <c r="AZ41" i="5"/>
  <c r="BA41" i="5"/>
  <c r="BB41" i="5"/>
  <c r="BC41" i="5"/>
  <c r="BD41" i="5"/>
  <c r="AS42" i="5"/>
  <c r="AJ42" i="5" s="1"/>
  <c r="AT42" i="5"/>
  <c r="AK42" i="5" s="1"/>
  <c r="AU42" i="5"/>
  <c r="AL42" i="5" s="1"/>
  <c r="AV42" i="5"/>
  <c r="AM42" i="5" s="1"/>
  <c r="AY42" i="5"/>
  <c r="AZ42" i="5"/>
  <c r="BA42" i="5"/>
  <c r="BB42" i="5"/>
  <c r="BC42" i="5"/>
  <c r="BD42" i="5"/>
  <c r="AS43" i="5"/>
  <c r="AJ43" i="5" s="1"/>
  <c r="AT43" i="5"/>
  <c r="AK43" i="5" s="1"/>
  <c r="AU43" i="5"/>
  <c r="AL43" i="5" s="1"/>
  <c r="AV43" i="5"/>
  <c r="AM43" i="5" s="1"/>
  <c r="AY43" i="5"/>
  <c r="AZ43" i="5"/>
  <c r="BA43" i="5"/>
  <c r="BB43" i="5"/>
  <c r="BC43" i="5"/>
  <c r="BD43" i="5"/>
  <c r="AS44" i="5"/>
  <c r="AJ44" i="5" s="1"/>
  <c r="AT44" i="5"/>
  <c r="AK44" i="5" s="1"/>
  <c r="AU44" i="5"/>
  <c r="AL44" i="5" s="1"/>
  <c r="AV44" i="5"/>
  <c r="AM44" i="5" s="1"/>
  <c r="AY44" i="5"/>
  <c r="AZ44" i="5"/>
  <c r="BA44" i="5"/>
  <c r="BB44" i="5"/>
  <c r="BC44" i="5"/>
  <c r="BD44" i="5"/>
  <c r="AS45" i="5"/>
  <c r="AJ45" i="5" s="1"/>
  <c r="AT45" i="5"/>
  <c r="AK45" i="5" s="1"/>
  <c r="AU45" i="5"/>
  <c r="AL45" i="5" s="1"/>
  <c r="AV45" i="5"/>
  <c r="AM45" i="5" s="1"/>
  <c r="AY45" i="5"/>
  <c r="AZ45" i="5"/>
  <c r="BA45" i="5"/>
  <c r="BB45" i="5"/>
  <c r="BC45" i="5"/>
  <c r="BD45" i="5"/>
  <c r="AS46" i="5"/>
  <c r="AJ46" i="5" s="1"/>
  <c r="AT46" i="5"/>
  <c r="AK46" i="5" s="1"/>
  <c r="AU46" i="5"/>
  <c r="AL46" i="5" s="1"/>
  <c r="AV46" i="5"/>
  <c r="AM46" i="5" s="1"/>
  <c r="AY46" i="5"/>
  <c r="AZ46" i="5"/>
  <c r="BA46" i="5"/>
  <c r="BB46" i="5"/>
  <c r="BC46" i="5"/>
  <c r="BD46" i="5"/>
  <c r="AS47" i="5"/>
  <c r="AJ47" i="5" s="1"/>
  <c r="AT47" i="5"/>
  <c r="AK47" i="5" s="1"/>
  <c r="AU47" i="5"/>
  <c r="AL47" i="5" s="1"/>
  <c r="AV47" i="5"/>
  <c r="AM47" i="5" s="1"/>
  <c r="AY47" i="5"/>
  <c r="AZ47" i="5"/>
  <c r="BA47" i="5"/>
  <c r="BB47" i="5"/>
  <c r="BC47" i="5"/>
  <c r="BD47" i="5"/>
  <c r="AS48" i="5"/>
  <c r="AJ48" i="5" s="1"/>
  <c r="AT48" i="5"/>
  <c r="AK48" i="5" s="1"/>
  <c r="AU48" i="5"/>
  <c r="AL48" i="5" s="1"/>
  <c r="AV48" i="5"/>
  <c r="AM48" i="5" s="1"/>
  <c r="AY48" i="5"/>
  <c r="AZ48" i="5"/>
  <c r="BA48" i="5"/>
  <c r="BB48" i="5"/>
  <c r="BC48" i="5"/>
  <c r="BD48" i="5"/>
  <c r="AS49" i="5"/>
  <c r="AJ49" i="5" s="1"/>
  <c r="AT49" i="5"/>
  <c r="AK49" i="5" s="1"/>
  <c r="AU49" i="5"/>
  <c r="AL49" i="5" s="1"/>
  <c r="AV49" i="5"/>
  <c r="AM49" i="5" s="1"/>
  <c r="AY49" i="5"/>
  <c r="AZ49" i="5"/>
  <c r="BA49" i="5"/>
  <c r="BB49" i="5"/>
  <c r="BC49" i="5"/>
  <c r="BD49" i="5"/>
  <c r="AS50" i="5"/>
  <c r="AJ50" i="5" s="1"/>
  <c r="AT50" i="5"/>
  <c r="AK50" i="5" s="1"/>
  <c r="AU50" i="5"/>
  <c r="AL50" i="5" s="1"/>
  <c r="AV50" i="5"/>
  <c r="AM50" i="5" s="1"/>
  <c r="AY50" i="5"/>
  <c r="AZ50" i="5"/>
  <c r="BA50" i="5"/>
  <c r="BB50" i="5"/>
  <c r="BC50" i="5"/>
  <c r="BD50" i="5"/>
  <c r="AS51" i="5"/>
  <c r="AJ51" i="5" s="1"/>
  <c r="AT51" i="5"/>
  <c r="AK51" i="5" s="1"/>
  <c r="AU51" i="5"/>
  <c r="AL51" i="5" s="1"/>
  <c r="AV51" i="5"/>
  <c r="AM51" i="5" s="1"/>
  <c r="AY51" i="5"/>
  <c r="AZ51" i="5"/>
  <c r="BA51" i="5"/>
  <c r="BB51" i="5"/>
  <c r="BC51" i="5"/>
  <c r="BD51" i="5"/>
  <c r="AS52" i="5"/>
  <c r="AJ52" i="5" s="1"/>
  <c r="AT52" i="5"/>
  <c r="AK52" i="5" s="1"/>
  <c r="AU52" i="5"/>
  <c r="AL52" i="5" s="1"/>
  <c r="AV52" i="5"/>
  <c r="AM52" i="5" s="1"/>
  <c r="AY52" i="5"/>
  <c r="AZ52" i="5"/>
  <c r="BA52" i="5"/>
  <c r="BB52" i="5"/>
  <c r="BC52" i="5"/>
  <c r="BD52" i="5"/>
  <c r="AS53" i="5"/>
  <c r="AJ53" i="5" s="1"/>
  <c r="AT53" i="5"/>
  <c r="AK53" i="5" s="1"/>
  <c r="AU53" i="5"/>
  <c r="AL53" i="5" s="1"/>
  <c r="AV53" i="5"/>
  <c r="AM53" i="5" s="1"/>
  <c r="AY53" i="5"/>
  <c r="AZ53" i="5"/>
  <c r="BA53" i="5"/>
  <c r="BB53" i="5"/>
  <c r="BC53" i="5"/>
  <c r="BD53" i="5"/>
  <c r="AS54" i="5"/>
  <c r="AJ54" i="5" s="1"/>
  <c r="AT54" i="5"/>
  <c r="AK54" i="5" s="1"/>
  <c r="AU54" i="5"/>
  <c r="AL54" i="5" s="1"/>
  <c r="AV54" i="5"/>
  <c r="AM54" i="5" s="1"/>
  <c r="AY54" i="5"/>
  <c r="AZ54" i="5"/>
  <c r="BA54" i="5"/>
  <c r="BB54" i="5"/>
  <c r="BC54" i="5"/>
  <c r="BD54" i="5"/>
  <c r="AS55" i="5"/>
  <c r="AT55" i="5"/>
  <c r="AK55" i="5" s="1"/>
  <c r="AU55" i="5"/>
  <c r="AL55" i="5" s="1"/>
  <c r="AV55" i="5"/>
  <c r="AM55" i="5" s="1"/>
  <c r="AY55" i="5"/>
  <c r="AZ55" i="5"/>
  <c r="BA55" i="5"/>
  <c r="BB55" i="5"/>
  <c r="BC55" i="5"/>
  <c r="BD55" i="5"/>
  <c r="AS56" i="5"/>
  <c r="AJ56" i="5" s="1"/>
  <c r="AT56" i="5"/>
  <c r="AK56" i="5" s="1"/>
  <c r="AU56" i="5"/>
  <c r="AL56" i="5" s="1"/>
  <c r="AV56" i="5"/>
  <c r="AM56" i="5" s="1"/>
  <c r="AY56" i="5"/>
  <c r="AZ56" i="5"/>
  <c r="BA56" i="5"/>
  <c r="BB56" i="5"/>
  <c r="BC56" i="5"/>
  <c r="BD56" i="5"/>
  <c r="AS57" i="5"/>
  <c r="AJ57" i="5" s="1"/>
  <c r="AT57" i="5"/>
  <c r="AU57" i="5"/>
  <c r="AL57" i="5" s="1"/>
  <c r="AV57" i="5"/>
  <c r="AM57" i="5" s="1"/>
  <c r="AY57" i="5"/>
  <c r="AZ57" i="5"/>
  <c r="BA57" i="5"/>
  <c r="BB57" i="5"/>
  <c r="BC57" i="5"/>
  <c r="BD57" i="5"/>
  <c r="AS58" i="5"/>
  <c r="AJ58" i="5" s="1"/>
  <c r="AT58" i="5"/>
  <c r="AK58" i="5" s="1"/>
  <c r="AU58" i="5"/>
  <c r="AL58" i="5" s="1"/>
  <c r="AV58" i="5"/>
  <c r="AM58" i="5" s="1"/>
  <c r="AY58" i="5"/>
  <c r="AZ58" i="5"/>
  <c r="BA58" i="5"/>
  <c r="BB58" i="5"/>
  <c r="BC58" i="5"/>
  <c r="BD58" i="5"/>
  <c r="AS59" i="5"/>
  <c r="AJ59" i="5" s="1"/>
  <c r="AT59" i="5"/>
  <c r="AK59" i="5" s="1"/>
  <c r="AU59" i="5"/>
  <c r="AL59" i="5" s="1"/>
  <c r="AV59" i="5"/>
  <c r="AM59" i="5" s="1"/>
  <c r="AY59" i="5"/>
  <c r="AZ59" i="5"/>
  <c r="BA59" i="5"/>
  <c r="BB59" i="5"/>
  <c r="BC59" i="5"/>
  <c r="BD59" i="5"/>
  <c r="AS60" i="5"/>
  <c r="AJ60" i="5" s="1"/>
  <c r="AT60" i="5"/>
  <c r="AK60" i="5" s="1"/>
  <c r="AU60" i="5"/>
  <c r="AL60" i="5" s="1"/>
  <c r="AV60" i="5"/>
  <c r="AM60" i="5" s="1"/>
  <c r="AY60" i="5"/>
  <c r="AZ60" i="5"/>
  <c r="BA60" i="5"/>
  <c r="BB60" i="5"/>
  <c r="BC60" i="5"/>
  <c r="BD60" i="5"/>
  <c r="AS61" i="5"/>
  <c r="AJ61" i="5" s="1"/>
  <c r="AT61" i="5"/>
  <c r="AK61" i="5" s="1"/>
  <c r="AU61" i="5"/>
  <c r="AL61" i="5" s="1"/>
  <c r="AV61" i="5"/>
  <c r="AM61" i="5" s="1"/>
  <c r="AY61" i="5"/>
  <c r="AZ61" i="5"/>
  <c r="BA61" i="5"/>
  <c r="BB61" i="5"/>
  <c r="BC61" i="5"/>
  <c r="BD61" i="5"/>
  <c r="AS62" i="5"/>
  <c r="AJ62" i="5" s="1"/>
  <c r="AT62" i="5"/>
  <c r="AK62" i="5" s="1"/>
  <c r="AU62" i="5"/>
  <c r="AL62" i="5" s="1"/>
  <c r="AV62" i="5"/>
  <c r="AM62" i="5" s="1"/>
  <c r="AY62" i="5"/>
  <c r="AZ62" i="5"/>
  <c r="BA62" i="5"/>
  <c r="BB62" i="5"/>
  <c r="BC62" i="5"/>
  <c r="BD62" i="5"/>
  <c r="AS63" i="5"/>
  <c r="AJ63" i="5" s="1"/>
  <c r="AT63" i="5"/>
  <c r="AK63" i="5" s="1"/>
  <c r="AU63" i="5"/>
  <c r="AL63" i="5" s="1"/>
  <c r="AV63" i="5"/>
  <c r="AY63" i="5"/>
  <c r="AZ63" i="5"/>
  <c r="BA63" i="5"/>
  <c r="BB63" i="5"/>
  <c r="BC63" i="5"/>
  <c r="BD63" i="5"/>
  <c r="AS64" i="5"/>
  <c r="AJ64" i="5" s="1"/>
  <c r="AT64" i="5"/>
  <c r="AK64" i="5" s="1"/>
  <c r="AU64" i="5"/>
  <c r="AL64" i="5" s="1"/>
  <c r="AV64" i="5"/>
  <c r="AM64" i="5" s="1"/>
  <c r="AY64" i="5"/>
  <c r="AZ64" i="5"/>
  <c r="BA64" i="5"/>
  <c r="BB64" i="5"/>
  <c r="BC64" i="5"/>
  <c r="BD64" i="5"/>
  <c r="AS65" i="5"/>
  <c r="AJ65" i="5" s="1"/>
  <c r="AT65" i="5"/>
  <c r="AK65" i="5" s="1"/>
  <c r="AU65" i="5"/>
  <c r="AL65" i="5" s="1"/>
  <c r="AV65" i="5"/>
  <c r="AM65" i="5" s="1"/>
  <c r="AY65" i="5"/>
  <c r="AZ65" i="5"/>
  <c r="BA65" i="5"/>
  <c r="BB65" i="5"/>
  <c r="BC65" i="5"/>
  <c r="BD65" i="5"/>
  <c r="AS66" i="5"/>
  <c r="AJ66" i="5" s="1"/>
  <c r="AT66" i="5"/>
  <c r="AK66" i="5" s="1"/>
  <c r="AU66" i="5"/>
  <c r="AV66" i="5"/>
  <c r="AM66" i="5" s="1"/>
  <c r="AY66" i="5"/>
  <c r="AZ66" i="5"/>
  <c r="BA66" i="5"/>
  <c r="BB66" i="5"/>
  <c r="BC66" i="5"/>
  <c r="BD66" i="5"/>
  <c r="AS67" i="5"/>
  <c r="AJ67" i="5" s="1"/>
  <c r="AT67" i="5"/>
  <c r="AK67" i="5" s="1"/>
  <c r="AU67" i="5"/>
  <c r="AL67" i="5" s="1"/>
  <c r="AV67" i="5"/>
  <c r="AM67" i="5" s="1"/>
  <c r="AY67" i="5"/>
  <c r="AZ67" i="5"/>
  <c r="BA67" i="5"/>
  <c r="BB67" i="5"/>
  <c r="BC67" i="5"/>
  <c r="BD67" i="5"/>
  <c r="AS68" i="5"/>
  <c r="AJ68" i="5" s="1"/>
  <c r="AT68" i="5"/>
  <c r="AK68" i="5" s="1"/>
  <c r="AU68" i="5"/>
  <c r="AL68" i="5" s="1"/>
  <c r="AV68" i="5"/>
  <c r="AM68" i="5" s="1"/>
  <c r="AY68" i="5"/>
  <c r="AZ68" i="5"/>
  <c r="BA68" i="5"/>
  <c r="BB68" i="5"/>
  <c r="BC68" i="5"/>
  <c r="BD68" i="5"/>
  <c r="AS69" i="5"/>
  <c r="AJ69" i="5" s="1"/>
  <c r="AT69" i="5"/>
  <c r="AK69" i="5" s="1"/>
  <c r="AU69" i="5"/>
  <c r="AL69" i="5" s="1"/>
  <c r="AV69" i="5"/>
  <c r="AM69" i="5" s="1"/>
  <c r="AY69" i="5"/>
  <c r="AZ69" i="5"/>
  <c r="BA69" i="5"/>
  <c r="BB69" i="5"/>
  <c r="BC69" i="5"/>
  <c r="BD69" i="5"/>
  <c r="AS70" i="5"/>
  <c r="AJ70" i="5" s="1"/>
  <c r="AT70" i="5"/>
  <c r="AK70" i="5" s="1"/>
  <c r="AU70" i="5"/>
  <c r="AL70" i="5" s="1"/>
  <c r="AV70" i="5"/>
  <c r="AM70" i="5" s="1"/>
  <c r="AY70" i="5"/>
  <c r="AZ70" i="5"/>
  <c r="BA70" i="5"/>
  <c r="BB70" i="5"/>
  <c r="BC70" i="5"/>
  <c r="BD70" i="5"/>
  <c r="AS71" i="5"/>
  <c r="AT71" i="5"/>
  <c r="AK71" i="5" s="1"/>
  <c r="AU71" i="5"/>
  <c r="AL71" i="5" s="1"/>
  <c r="AV71" i="5"/>
  <c r="AM71" i="5" s="1"/>
  <c r="AY71" i="5"/>
  <c r="AZ71" i="5"/>
  <c r="BA71" i="5"/>
  <c r="BB71" i="5"/>
  <c r="BC71" i="5"/>
  <c r="BD71" i="5"/>
  <c r="AS72" i="5"/>
  <c r="AJ72" i="5" s="1"/>
  <c r="AT72" i="5"/>
  <c r="AK72" i="5" s="1"/>
  <c r="AU72" i="5"/>
  <c r="AL72" i="5" s="1"/>
  <c r="AV72" i="5"/>
  <c r="AM72" i="5" s="1"/>
  <c r="AY72" i="5"/>
  <c r="AZ72" i="5"/>
  <c r="BA72" i="5"/>
  <c r="BB72" i="5"/>
  <c r="BC72" i="5"/>
  <c r="BD72" i="5"/>
  <c r="AS73" i="5"/>
  <c r="AJ73" i="5" s="1"/>
  <c r="AT73" i="5"/>
  <c r="AK73" i="5" s="1"/>
  <c r="AU73" i="5"/>
  <c r="AL73" i="5" s="1"/>
  <c r="AV73" i="5"/>
  <c r="AM73" i="5" s="1"/>
  <c r="AY73" i="5"/>
  <c r="AZ73" i="5"/>
  <c r="BA73" i="5"/>
  <c r="BB73" i="5"/>
  <c r="BC73" i="5"/>
  <c r="BD73" i="5"/>
  <c r="AS74" i="5"/>
  <c r="AJ74" i="5" s="1"/>
  <c r="AT74" i="5"/>
  <c r="AK74" i="5" s="1"/>
  <c r="AU74" i="5"/>
  <c r="AL74" i="5" s="1"/>
  <c r="AV74" i="5"/>
  <c r="AM74" i="5" s="1"/>
  <c r="AY74" i="5"/>
  <c r="AZ74" i="5"/>
  <c r="BA74" i="5"/>
  <c r="BB74" i="5"/>
  <c r="BC74" i="5"/>
  <c r="BD74" i="5"/>
  <c r="AS75" i="5"/>
  <c r="AJ75" i="5" s="1"/>
  <c r="AT75" i="5"/>
  <c r="AK75" i="5" s="1"/>
  <c r="AU75" i="5"/>
  <c r="AL75" i="5" s="1"/>
  <c r="AV75" i="5"/>
  <c r="AM75" i="5" s="1"/>
  <c r="AY75" i="5"/>
  <c r="AZ75" i="5"/>
  <c r="BA75" i="5"/>
  <c r="BB75" i="5"/>
  <c r="BC75" i="5"/>
  <c r="BD75" i="5"/>
  <c r="AF5" i="5" l="1"/>
  <c r="AF74" i="5"/>
  <c r="AX73" i="5"/>
  <c r="AO73" i="5" s="1"/>
  <c r="AF72" i="5"/>
  <c r="AX61" i="5"/>
  <c r="AO61" i="5" s="1"/>
  <c r="AX57" i="5"/>
  <c r="AO57" i="5" s="1"/>
  <c r="AX37" i="5"/>
  <c r="AO37" i="5" s="1"/>
  <c r="AX33" i="5"/>
  <c r="AO33" i="5" s="1"/>
  <c r="AI33" i="5" s="1"/>
  <c r="AX29" i="5"/>
  <c r="AO29" i="5" s="1"/>
  <c r="AX25" i="5"/>
  <c r="AO25" i="5" s="1"/>
  <c r="AI82" i="8"/>
  <c r="AW36" i="5"/>
  <c r="AN36" i="5" s="1"/>
  <c r="AH36" i="5" s="1"/>
  <c r="AW32" i="5"/>
  <c r="AN32" i="5" s="1"/>
  <c r="AW12" i="5"/>
  <c r="AN12" i="5" s="1"/>
  <c r="AH12" i="5" s="1"/>
  <c r="AW4" i="5"/>
  <c r="AN4" i="5" s="1"/>
  <c r="AH4" i="5" s="1"/>
  <c r="AF3" i="5"/>
  <c r="AW3" i="5"/>
  <c r="AN3" i="5" s="1"/>
  <c r="AW39" i="5"/>
  <c r="AN39" i="5" s="1"/>
  <c r="AW51" i="5"/>
  <c r="AN51" i="5" s="1"/>
  <c r="AH51" i="5" s="1"/>
  <c r="AE12" i="5"/>
  <c r="AW47" i="5"/>
  <c r="AN47" i="5" s="1"/>
  <c r="AH47" i="5" s="1"/>
  <c r="AW43" i="5"/>
  <c r="AN43" i="5" s="1"/>
  <c r="AH43" i="5" s="1"/>
  <c r="AF56" i="5"/>
  <c r="AF44" i="5"/>
  <c r="AF21" i="5"/>
  <c r="AF19" i="5"/>
  <c r="AF17" i="5"/>
  <c r="AW8" i="5"/>
  <c r="AN8" i="5" s="1"/>
  <c r="AX69" i="5"/>
  <c r="AO69" i="5" s="1"/>
  <c r="AX65" i="5"/>
  <c r="AO65" i="5" s="1"/>
  <c r="AI65" i="5" s="1"/>
  <c r="AF38" i="5"/>
  <c r="AF36" i="5"/>
  <c r="AF34" i="5"/>
  <c r="AF32" i="5"/>
  <c r="AF30" i="5"/>
  <c r="AW28" i="5"/>
  <c r="AN28" i="5" s="1"/>
  <c r="AH28" i="5" s="1"/>
  <c r="AF28" i="5"/>
  <c r="AF26" i="5"/>
  <c r="AF24" i="5"/>
  <c r="AW20" i="5"/>
  <c r="AN20" i="5" s="1"/>
  <c r="AH20" i="5" s="1"/>
  <c r="AW16" i="5"/>
  <c r="AN16" i="5" s="1"/>
  <c r="AF13" i="5"/>
  <c r="AF75" i="5"/>
  <c r="AF67" i="5"/>
  <c r="AF65" i="5"/>
  <c r="AF59" i="5"/>
  <c r="AW56" i="5"/>
  <c r="AN56" i="5" s="1"/>
  <c r="AH56" i="5" s="1"/>
  <c r="AF55" i="5"/>
  <c r="AF53" i="5"/>
  <c r="AF51" i="5"/>
  <c r="AF49" i="5"/>
  <c r="AF47" i="5"/>
  <c r="AF45" i="5"/>
  <c r="AF43" i="5"/>
  <c r="AF41" i="5"/>
  <c r="AF4" i="5"/>
  <c r="AX52" i="5"/>
  <c r="AO52" i="5" s="1"/>
  <c r="AI52" i="5" s="1"/>
  <c r="AX48" i="5"/>
  <c r="AO48" i="5" s="1"/>
  <c r="AX44" i="5"/>
  <c r="AO44" i="5" s="1"/>
  <c r="AI44" i="5" s="1"/>
  <c r="AX40" i="5"/>
  <c r="AO40" i="5" s="1"/>
  <c r="AI40" i="5" s="1"/>
  <c r="AF23" i="5"/>
  <c r="AF15" i="5"/>
  <c r="AF11" i="5"/>
  <c r="AF9" i="5"/>
  <c r="AX5" i="5"/>
  <c r="AO5" i="5" s="1"/>
  <c r="AI5" i="5" s="1"/>
  <c r="AI48" i="5"/>
  <c r="AW72" i="5"/>
  <c r="AN72" i="5" s="1"/>
  <c r="AH72" i="5" s="1"/>
  <c r="AF70" i="5"/>
  <c r="AW68" i="5"/>
  <c r="AN68" i="5" s="1"/>
  <c r="AH68" i="5" s="1"/>
  <c r="AF68" i="5"/>
  <c r="AW64" i="5"/>
  <c r="AN64" i="5" s="1"/>
  <c r="AH64" i="5" s="1"/>
  <c r="AF64" i="5"/>
  <c r="AF62" i="5"/>
  <c r="AW60" i="5"/>
  <c r="AN60" i="5" s="1"/>
  <c r="AH60" i="5" s="1"/>
  <c r="AF60" i="5"/>
  <c r="AF58" i="5"/>
  <c r="AW55" i="5"/>
  <c r="AN55" i="5" s="1"/>
  <c r="AF40" i="5"/>
  <c r="AE23" i="5"/>
  <c r="AX20" i="5"/>
  <c r="AO20" i="5" s="1"/>
  <c r="AI20" i="5" s="1"/>
  <c r="AX16" i="5"/>
  <c r="AO16" i="5" s="1"/>
  <c r="AI16" i="5" s="1"/>
  <c r="AX12" i="5"/>
  <c r="AO12" i="5" s="1"/>
  <c r="AG12" i="5" s="1"/>
  <c r="AX8" i="5"/>
  <c r="AO8" i="5" s="1"/>
  <c r="AW7" i="5"/>
  <c r="AN7" i="5" s="1"/>
  <c r="AH7" i="5" s="1"/>
  <c r="AE44" i="5"/>
  <c r="AE48" i="5"/>
  <c r="AE75" i="5"/>
  <c r="AE52" i="5"/>
  <c r="AE70" i="5"/>
  <c r="AE68" i="5"/>
  <c r="AE62" i="5"/>
  <c r="AE50" i="5"/>
  <c r="AE46" i="5"/>
  <c r="AE42" i="5"/>
  <c r="AW40" i="5"/>
  <c r="AN40" i="5" s="1"/>
  <c r="AE66" i="5"/>
  <c r="AF37" i="5"/>
  <c r="AH32" i="5"/>
  <c r="AE32" i="5"/>
  <c r="AI69" i="5"/>
  <c r="AI61" i="5"/>
  <c r="AF39" i="5"/>
  <c r="AE38" i="5"/>
  <c r="AF35" i="5"/>
  <c r="AE34" i="5"/>
  <c r="AF31" i="5"/>
  <c r="AE30" i="5"/>
  <c r="AF27" i="5"/>
  <c r="AE26" i="5"/>
  <c r="AH3" i="5"/>
  <c r="AE3" i="5"/>
  <c r="AF73" i="5"/>
  <c r="AF57" i="5"/>
  <c r="AE36" i="5"/>
  <c r="AF25" i="5"/>
  <c r="AE58" i="5"/>
  <c r="AE54" i="5"/>
  <c r="AE73" i="5"/>
  <c r="AE69" i="5"/>
  <c r="AE67" i="5"/>
  <c r="AL66" i="5"/>
  <c r="AF66" i="5" s="1"/>
  <c r="AE65" i="5"/>
  <c r="AE63" i="5"/>
  <c r="AE61" i="5"/>
  <c r="AE59" i="5"/>
  <c r="AK9" i="5"/>
  <c r="AE9" i="5" s="1"/>
  <c r="AE8" i="5"/>
  <c r="AE56" i="5"/>
  <c r="AE40" i="5"/>
  <c r="AF29" i="5"/>
  <c r="AE24" i="5"/>
  <c r="AE72" i="5"/>
  <c r="AE60" i="5"/>
  <c r="AJ39" i="5"/>
  <c r="AE37" i="5"/>
  <c r="AE35" i="5"/>
  <c r="AE33" i="5"/>
  <c r="AE31" i="5"/>
  <c r="AE29" i="5"/>
  <c r="AE27" i="5"/>
  <c r="AE25" i="5"/>
  <c r="AW23" i="5"/>
  <c r="AN23" i="5" s="1"/>
  <c r="AH23" i="5" s="1"/>
  <c r="AE21" i="5"/>
  <c r="AF16" i="5"/>
  <c r="AF14" i="5"/>
  <c r="AF33" i="5"/>
  <c r="AE28" i="5"/>
  <c r="AE17" i="5"/>
  <c r="AX68" i="5"/>
  <c r="AO68" i="5" s="1"/>
  <c r="AG68" i="5" s="1"/>
  <c r="AK41" i="5"/>
  <c r="AE41" i="5" s="1"/>
  <c r="AF22" i="5"/>
  <c r="AF20" i="5"/>
  <c r="AF18" i="5"/>
  <c r="AE15" i="5"/>
  <c r="AE13" i="5"/>
  <c r="AF12" i="5"/>
  <c r="AW11" i="5"/>
  <c r="AN11" i="5" s="1"/>
  <c r="AH11" i="5" s="1"/>
  <c r="AE74" i="5"/>
  <c r="AF71" i="5"/>
  <c r="AF69" i="5"/>
  <c r="AE64" i="5"/>
  <c r="AF61" i="5"/>
  <c r="AE20" i="5"/>
  <c r="AW71" i="5"/>
  <c r="AN71" i="5" s="1"/>
  <c r="AW69" i="5"/>
  <c r="AN69" i="5" s="1"/>
  <c r="AW67" i="5"/>
  <c r="AN67" i="5" s="1"/>
  <c r="AW66" i="5"/>
  <c r="AN66" i="5" s="1"/>
  <c r="AW65" i="5"/>
  <c r="AW63" i="5"/>
  <c r="AN63" i="5" s="1"/>
  <c r="AH63" i="5" s="1"/>
  <c r="AE53" i="5"/>
  <c r="AF52" i="5"/>
  <c r="AF50" i="5"/>
  <c r="AE49" i="5"/>
  <c r="AW48" i="5"/>
  <c r="AN48" i="5" s="1"/>
  <c r="AF48" i="5"/>
  <c r="AE47" i="5"/>
  <c r="AF46" i="5"/>
  <c r="AE45" i="5"/>
  <c r="AW44" i="5"/>
  <c r="AN44" i="5" s="1"/>
  <c r="AE43" i="5"/>
  <c r="AF42" i="5"/>
  <c r="AW41" i="5"/>
  <c r="AN41" i="5" s="1"/>
  <c r="AH41" i="5" s="1"/>
  <c r="AW35" i="5"/>
  <c r="AW31" i="5"/>
  <c r="AN31" i="5" s="1"/>
  <c r="AH31" i="5" s="1"/>
  <c r="AW27" i="5"/>
  <c r="AN27" i="5" s="1"/>
  <c r="AH27" i="5" s="1"/>
  <c r="AW24" i="5"/>
  <c r="AN24" i="5" s="1"/>
  <c r="AH24" i="5" s="1"/>
  <c r="AX9" i="5"/>
  <c r="AO9" i="5" s="1"/>
  <c r="AF8" i="5"/>
  <c r="AX4" i="5"/>
  <c r="AO4" i="5" s="1"/>
  <c r="AI4" i="5" s="1"/>
  <c r="AE11" i="5"/>
  <c r="AE51" i="5"/>
  <c r="AE19" i="5"/>
  <c r="AW75" i="5"/>
  <c r="AN75" i="5" s="1"/>
  <c r="AJ55" i="5"/>
  <c r="AF54" i="5"/>
  <c r="AW52" i="5"/>
  <c r="AN52" i="5" s="1"/>
  <c r="AX75" i="5"/>
  <c r="AO75" i="5" s="1"/>
  <c r="AI75" i="5" s="1"/>
  <c r="AI73" i="5"/>
  <c r="AX72" i="5"/>
  <c r="AO72" i="5" s="1"/>
  <c r="AX71" i="5"/>
  <c r="AO71" i="5" s="1"/>
  <c r="AI71" i="5" s="1"/>
  <c r="AX66" i="5"/>
  <c r="AO66" i="5" s="1"/>
  <c r="AI66" i="5" s="1"/>
  <c r="AX64" i="5"/>
  <c r="AO64" i="5" s="1"/>
  <c r="AI64" i="5" s="1"/>
  <c r="AX63" i="5"/>
  <c r="AO63" i="5" s="1"/>
  <c r="AX62" i="5"/>
  <c r="AX60" i="5"/>
  <c r="AO60" i="5" s="1"/>
  <c r="AI60" i="5" s="1"/>
  <c r="AR57" i="5"/>
  <c r="AK57" i="5"/>
  <c r="AX56" i="5"/>
  <c r="AO56" i="5" s="1"/>
  <c r="AX53" i="5"/>
  <c r="AO53" i="5" s="1"/>
  <c r="AI53" i="5" s="1"/>
  <c r="AX49" i="5"/>
  <c r="AX45" i="5"/>
  <c r="AO45" i="5" s="1"/>
  <c r="AI45" i="5" s="1"/>
  <c r="AX41" i="5"/>
  <c r="AO41" i="5" s="1"/>
  <c r="AI37" i="5"/>
  <c r="AI29" i="5"/>
  <c r="AI25" i="5"/>
  <c r="AE22" i="5"/>
  <c r="AW19" i="5"/>
  <c r="AN19" i="5" s="1"/>
  <c r="AE18" i="5"/>
  <c r="AE16" i="5"/>
  <c r="AW15" i="5"/>
  <c r="AN15" i="5" s="1"/>
  <c r="AE14" i="5"/>
  <c r="AE10" i="5"/>
  <c r="AI8" i="5"/>
  <c r="AE7" i="5"/>
  <c r="AF6" i="5"/>
  <c r="AE5" i="5"/>
  <c r="AM63" i="5"/>
  <c r="AF63" i="5" s="1"/>
  <c r="AE71" i="5"/>
  <c r="AX36" i="5"/>
  <c r="AO36" i="5" s="1"/>
  <c r="AI36" i="5" s="1"/>
  <c r="AX32" i="5"/>
  <c r="AO32" i="5" s="1"/>
  <c r="AG32" i="5" s="1"/>
  <c r="AX28" i="5"/>
  <c r="AO28" i="5" s="1"/>
  <c r="AI28" i="5" s="1"/>
  <c r="AR25" i="5"/>
  <c r="AX24" i="5"/>
  <c r="AO24" i="5" s="1"/>
  <c r="AI24" i="5" s="1"/>
  <c r="AX21" i="5"/>
  <c r="AX17" i="5"/>
  <c r="AO17" i="5" s="1"/>
  <c r="AI17" i="5" s="1"/>
  <c r="AX13" i="5"/>
  <c r="AO13" i="5" s="1"/>
  <c r="AI13" i="5" s="1"/>
  <c r="AF10" i="5"/>
  <c r="AF7" i="5"/>
  <c r="AE6" i="5"/>
  <c r="AE4" i="5"/>
  <c r="AX50" i="5"/>
  <c r="AX43" i="5"/>
  <c r="AO43" i="5" s="1"/>
  <c r="AI43" i="5" s="1"/>
  <c r="AX34" i="5"/>
  <c r="AO34" i="5" s="1"/>
  <c r="AI34" i="5" s="1"/>
  <c r="AX27" i="5"/>
  <c r="AX18" i="5"/>
  <c r="AO18" i="5" s="1"/>
  <c r="AI18" i="5" s="1"/>
  <c r="AW10" i="5"/>
  <c r="AW70" i="5"/>
  <c r="AN70" i="5" s="1"/>
  <c r="AH70" i="5" s="1"/>
  <c r="AW61" i="5"/>
  <c r="AW50" i="5"/>
  <c r="AN50" i="5" s="1"/>
  <c r="AW25" i="5"/>
  <c r="AN25" i="5" s="1"/>
  <c r="AG25" i="5" s="1"/>
  <c r="AX3" i="5"/>
  <c r="AO3" i="5" s="1"/>
  <c r="AX74" i="5"/>
  <c r="AX58" i="5"/>
  <c r="AX51" i="5"/>
  <c r="AO51" i="5" s="1"/>
  <c r="AI51" i="5" s="1"/>
  <c r="AX42" i="5"/>
  <c r="AX35" i="5"/>
  <c r="AO35" i="5" s="1"/>
  <c r="AI35" i="5" s="1"/>
  <c r="AX26" i="5"/>
  <c r="AX19" i="5"/>
  <c r="AO19" i="5" s="1"/>
  <c r="AI19" i="5" s="1"/>
  <c r="AW9" i="5"/>
  <c r="AX70" i="5"/>
  <c r="AX59" i="5"/>
  <c r="AX11" i="5"/>
  <c r="AO11" i="5" s="1"/>
  <c r="AI11" i="5" s="1"/>
  <c r="AW57" i="5"/>
  <c r="AN57" i="5" s="1"/>
  <c r="AG57" i="5" s="1"/>
  <c r="AQ40" i="5"/>
  <c r="AW34" i="5"/>
  <c r="AN34" i="5" s="1"/>
  <c r="AW74" i="5"/>
  <c r="AW73" i="5"/>
  <c r="AR73" i="5"/>
  <c r="AW59" i="5"/>
  <c r="AW58" i="5"/>
  <c r="AN58" i="5" s="1"/>
  <c r="AQ50" i="5"/>
  <c r="AW49" i="5"/>
  <c r="AW42" i="5"/>
  <c r="AW33" i="5"/>
  <c r="AN33" i="5" s="1"/>
  <c r="AQ32" i="5"/>
  <c r="AW26" i="5"/>
  <c r="AN26" i="5" s="1"/>
  <c r="AW17" i="5"/>
  <c r="AX10" i="5"/>
  <c r="AX67" i="5"/>
  <c r="AR61" i="5"/>
  <c r="AX55" i="5"/>
  <c r="AO55" i="5" s="1"/>
  <c r="AI55" i="5" s="1"/>
  <c r="AX54" i="5"/>
  <c r="AX47" i="5"/>
  <c r="AX46" i="5"/>
  <c r="AO46" i="5" s="1"/>
  <c r="AI46" i="5" s="1"/>
  <c r="AQ43" i="5"/>
  <c r="AX39" i="5"/>
  <c r="AX38" i="5"/>
  <c r="AX31" i="5"/>
  <c r="AX30" i="5"/>
  <c r="AO30" i="5" s="1"/>
  <c r="AI30" i="5" s="1"/>
  <c r="AX23" i="5"/>
  <c r="AX22" i="5"/>
  <c r="AX15" i="5"/>
  <c r="AX14" i="5"/>
  <c r="AX7" i="5"/>
  <c r="AX6" i="5"/>
  <c r="AQ3" i="5"/>
  <c r="AW62" i="5"/>
  <c r="AW54" i="5"/>
  <c r="AW53" i="5"/>
  <c r="AW46" i="5"/>
  <c r="AW45" i="5"/>
  <c r="AW38" i="5"/>
  <c r="AW37" i="5"/>
  <c r="AR37" i="5"/>
  <c r="AR32" i="5"/>
  <c r="AW30" i="5"/>
  <c r="AN30" i="5" s="1"/>
  <c r="AH30" i="5" s="1"/>
  <c r="AW29" i="5"/>
  <c r="AR29" i="5"/>
  <c r="AW22" i="5"/>
  <c r="AN22" i="5" s="1"/>
  <c r="AW21" i="5"/>
  <c r="AW14" i="5"/>
  <c r="AN14" i="5" s="1"/>
  <c r="AW13" i="5"/>
  <c r="AR8" i="5"/>
  <c r="AW6" i="5"/>
  <c r="AW5" i="5"/>
  <c r="AQ36" i="5" l="1"/>
  <c r="AR33" i="5"/>
  <c r="AQ52" i="5"/>
  <c r="AR48" i="5"/>
  <c r="AP48" i="5" s="1"/>
  <c r="AQ12" i="5"/>
  <c r="AQ15" i="5"/>
  <c r="AR12" i="5"/>
  <c r="AP12" i="5" s="1"/>
  <c r="AG44" i="5"/>
  <c r="AD44" i="5" s="1"/>
  <c r="AQ4" i="5"/>
  <c r="AQ51" i="5"/>
  <c r="AG40" i="5"/>
  <c r="AR13" i="5"/>
  <c r="AR45" i="5"/>
  <c r="AR36" i="5"/>
  <c r="AG55" i="5"/>
  <c r="AQ72" i="5"/>
  <c r="AQ44" i="5"/>
  <c r="AQ64" i="5"/>
  <c r="AQ24" i="5"/>
  <c r="AQ56" i="5"/>
  <c r="AQ27" i="5"/>
  <c r="AQ34" i="5"/>
  <c r="AR44" i="5"/>
  <c r="AG56" i="5"/>
  <c r="AD12" i="5"/>
  <c r="AR71" i="5"/>
  <c r="AR56" i="5"/>
  <c r="AQ31" i="5"/>
  <c r="AQ41" i="5"/>
  <c r="AG3" i="5"/>
  <c r="AD3" i="5" s="1"/>
  <c r="AQ22" i="5"/>
  <c r="AG72" i="5"/>
  <c r="AD72" i="5" s="1"/>
  <c r="AQ39" i="5"/>
  <c r="AG20" i="5"/>
  <c r="AD20" i="5" s="1"/>
  <c r="AG8" i="5"/>
  <c r="AD8" i="5" s="1"/>
  <c r="AG16" i="5"/>
  <c r="AQ19" i="5"/>
  <c r="AQ16" i="5"/>
  <c r="AQ20" i="5"/>
  <c r="AQ28" i="5"/>
  <c r="AQ47" i="5"/>
  <c r="AQ8" i="5"/>
  <c r="AG69" i="5"/>
  <c r="AD69" i="5" s="1"/>
  <c r="AH8" i="5"/>
  <c r="AQ11" i="5"/>
  <c r="AQ48" i="5"/>
  <c r="AR28" i="5"/>
  <c r="AD16" i="5"/>
  <c r="AR40" i="5"/>
  <c r="AR4" i="5"/>
  <c r="AP4" i="5" s="1"/>
  <c r="AR43" i="5"/>
  <c r="AP43" i="5" s="1"/>
  <c r="AR69" i="5"/>
  <c r="AR19" i="5"/>
  <c r="AP19" i="5" s="1"/>
  <c r="AH16" i="5"/>
  <c r="AR24" i="5"/>
  <c r="AR16" i="5"/>
  <c r="AR65" i="5"/>
  <c r="AR20" i="5"/>
  <c r="AQ7" i="5"/>
  <c r="AR17" i="5"/>
  <c r="AQ71" i="5"/>
  <c r="AP71" i="5" s="1"/>
  <c r="AR52" i="5"/>
  <c r="AP52" i="5" s="1"/>
  <c r="AG4" i="5"/>
  <c r="AD4" i="5" s="1"/>
  <c r="AR53" i="5"/>
  <c r="AR64" i="5"/>
  <c r="AP64" i="5" s="1"/>
  <c r="AR35" i="5"/>
  <c r="AI68" i="5"/>
  <c r="AR5" i="5"/>
  <c r="AQ60" i="5"/>
  <c r="AR72" i="5"/>
  <c r="AR18" i="5"/>
  <c r="AR60" i="5"/>
  <c r="AR66" i="5"/>
  <c r="AR55" i="5"/>
  <c r="AR68" i="5"/>
  <c r="AQ55" i="5"/>
  <c r="AI12" i="5"/>
  <c r="AI72" i="5"/>
  <c r="AD40" i="5"/>
  <c r="AR9" i="5"/>
  <c r="AG43" i="5"/>
  <c r="AD43" i="5" s="1"/>
  <c r="AQ68" i="5"/>
  <c r="AQ25" i="5"/>
  <c r="AP25" i="5" s="1"/>
  <c r="AQ57" i="5"/>
  <c r="AP57" i="5" s="1"/>
  <c r="AQ69" i="5"/>
  <c r="AG34" i="5"/>
  <c r="AD34" i="5" s="1"/>
  <c r="AR3" i="5"/>
  <c r="AP3" i="5" s="1"/>
  <c r="AR34" i="5"/>
  <c r="AQ67" i="5"/>
  <c r="AR75" i="5"/>
  <c r="AG52" i="5"/>
  <c r="AD52" i="5" s="1"/>
  <c r="AQ63" i="5"/>
  <c r="AG48" i="5"/>
  <c r="AD48" i="5" s="1"/>
  <c r="AG66" i="5"/>
  <c r="AH40" i="5"/>
  <c r="AQ29" i="5"/>
  <c r="AP29" i="5" s="1"/>
  <c r="AN29" i="5"/>
  <c r="AQ45" i="5"/>
  <c r="AP45" i="5" s="1"/>
  <c r="AN45" i="5"/>
  <c r="AO14" i="5"/>
  <c r="AI14" i="5" s="1"/>
  <c r="AR14" i="5"/>
  <c r="AR22" i="5"/>
  <c r="AO22" i="5"/>
  <c r="AI22" i="5" s="1"/>
  <c r="AO58" i="5"/>
  <c r="AI58" i="5" s="1"/>
  <c r="AR58" i="5"/>
  <c r="AN10" i="5"/>
  <c r="AQ10" i="5"/>
  <c r="AO21" i="5"/>
  <c r="AI21" i="5" s="1"/>
  <c r="AR21" i="5"/>
  <c r="AQ5" i="5"/>
  <c r="AN5" i="5"/>
  <c r="AG33" i="5"/>
  <c r="AD33" i="5" s="1"/>
  <c r="AH33" i="5"/>
  <c r="AR30" i="5"/>
  <c r="AQ33" i="5"/>
  <c r="AP33" i="5" s="1"/>
  <c r="AO62" i="5"/>
  <c r="AI62" i="5" s="1"/>
  <c r="AR62" i="5"/>
  <c r="AQ21" i="5"/>
  <c r="AP21" i="5" s="1"/>
  <c r="AN21" i="5"/>
  <c r="AQ37" i="5"/>
  <c r="AP37" i="5" s="1"/>
  <c r="AN37" i="5"/>
  <c r="AQ53" i="5"/>
  <c r="AN53" i="5"/>
  <c r="AO6" i="5"/>
  <c r="AI6" i="5" s="1"/>
  <c r="AR6" i="5"/>
  <c r="AN61" i="5"/>
  <c r="AQ61" i="5"/>
  <c r="AP61" i="5" s="1"/>
  <c r="AG75" i="5"/>
  <c r="AD75" i="5" s="1"/>
  <c r="AH75" i="5"/>
  <c r="AQ13" i="5"/>
  <c r="AN13" i="5"/>
  <c r="AQ75" i="5"/>
  <c r="AR38" i="5"/>
  <c r="AO38" i="5"/>
  <c r="AI38" i="5" s="1"/>
  <c r="AR54" i="5"/>
  <c r="AO54" i="5"/>
  <c r="AI54" i="5" s="1"/>
  <c r="AR67" i="5"/>
  <c r="AO67" i="5"/>
  <c r="AI67" i="5" s="1"/>
  <c r="AO26" i="5"/>
  <c r="AI26" i="5" s="1"/>
  <c r="AR26" i="5"/>
  <c r="AO27" i="5"/>
  <c r="AI27" i="5" s="1"/>
  <c r="AR27" i="5"/>
  <c r="AP27" i="5" s="1"/>
  <c r="AO50" i="5"/>
  <c r="AI50" i="5" s="1"/>
  <c r="AR50" i="5"/>
  <c r="AP50" i="5" s="1"/>
  <c r="AR46" i="5"/>
  <c r="AO49" i="5"/>
  <c r="AI49" i="5" s="1"/>
  <c r="AR49" i="5"/>
  <c r="AI57" i="5"/>
  <c r="AE57" i="5"/>
  <c r="AD57" i="5" s="1"/>
  <c r="AN35" i="5"/>
  <c r="AQ35" i="5"/>
  <c r="AP35" i="5" s="1"/>
  <c r="AD56" i="5"/>
  <c r="AQ6" i="5"/>
  <c r="AP6" i="5" s="1"/>
  <c r="AN6" i="5"/>
  <c r="AG30" i="5"/>
  <c r="AD30" i="5" s="1"/>
  <c r="AQ38" i="5"/>
  <c r="AN38" i="5"/>
  <c r="AQ46" i="5"/>
  <c r="AN46" i="5"/>
  <c r="AQ54" i="5"/>
  <c r="AN54" i="5"/>
  <c r="AR7" i="5"/>
  <c r="AO7" i="5"/>
  <c r="AR15" i="5"/>
  <c r="AP15" i="5" s="1"/>
  <c r="AO15" i="5"/>
  <c r="AI15" i="5" s="1"/>
  <c r="AR23" i="5"/>
  <c r="AO23" i="5"/>
  <c r="AI23" i="5" s="1"/>
  <c r="AR31" i="5"/>
  <c r="AP31" i="5" s="1"/>
  <c r="AO31" i="5"/>
  <c r="AI31" i="5" s="1"/>
  <c r="AR39" i="5"/>
  <c r="AP39" i="5" s="1"/>
  <c r="AO39" i="5"/>
  <c r="AR47" i="5"/>
  <c r="AP47" i="5" s="1"/>
  <c r="AO47" i="5"/>
  <c r="AQ23" i="5"/>
  <c r="AR51" i="5"/>
  <c r="AP51" i="5" s="1"/>
  <c r="AH22" i="5"/>
  <c r="AH55" i="5"/>
  <c r="AE55" i="5"/>
  <c r="AG24" i="5"/>
  <c r="AD24" i="5" s="1"/>
  <c r="AI3" i="5"/>
  <c r="AG11" i="5"/>
  <c r="AD11" i="5" s="1"/>
  <c r="AI41" i="5"/>
  <c r="AD25" i="5"/>
  <c r="AG28" i="5"/>
  <c r="AD28" i="5" s="1"/>
  <c r="AI56" i="5"/>
  <c r="AG64" i="5"/>
  <c r="AD64" i="5" s="1"/>
  <c r="AQ66" i="5"/>
  <c r="AH69" i="5"/>
  <c r="AH26" i="5"/>
  <c r="AI32" i="5"/>
  <c r="AH50" i="5"/>
  <c r="AD68" i="5"/>
  <c r="AG60" i="5"/>
  <c r="AD60" i="5" s="1"/>
  <c r="AH48" i="5"/>
  <c r="AR10" i="5"/>
  <c r="AO10" i="5"/>
  <c r="AI10" i="5" s="1"/>
  <c r="AQ17" i="5"/>
  <c r="AN17" i="5"/>
  <c r="AQ49" i="5"/>
  <c r="AN49" i="5"/>
  <c r="AQ59" i="5"/>
  <c r="AN59" i="5"/>
  <c r="AQ73" i="5"/>
  <c r="AP73" i="5" s="1"/>
  <c r="AN73" i="5"/>
  <c r="AP40" i="5"/>
  <c r="AR59" i="5"/>
  <c r="AO59" i="5"/>
  <c r="AI59" i="5" s="1"/>
  <c r="AQ9" i="5"/>
  <c r="AN9" i="5"/>
  <c r="AR42" i="5"/>
  <c r="AO42" i="5"/>
  <c r="AI42" i="5" s="1"/>
  <c r="AR74" i="5"/>
  <c r="AO74" i="5"/>
  <c r="AI74" i="5" s="1"/>
  <c r="AH14" i="5"/>
  <c r="AG63" i="5"/>
  <c r="AD63" i="5" s="1"/>
  <c r="AI63" i="5"/>
  <c r="AR41" i="5"/>
  <c r="AP41" i="5" s="1"/>
  <c r="AR63" i="5"/>
  <c r="AH25" i="5"/>
  <c r="AH39" i="5"/>
  <c r="AE39" i="5"/>
  <c r="AH57" i="5"/>
  <c r="AG51" i="5"/>
  <c r="AD51" i="5" s="1"/>
  <c r="AH66" i="5"/>
  <c r="AQ62" i="5"/>
  <c r="AN62" i="5"/>
  <c r="AP36" i="5"/>
  <c r="AR11" i="5"/>
  <c r="AP11" i="5" s="1"/>
  <c r="AP32" i="5"/>
  <c r="AQ42" i="5"/>
  <c r="AN42" i="5"/>
  <c r="AQ74" i="5"/>
  <c r="AN74" i="5"/>
  <c r="AR70" i="5"/>
  <c r="AO70" i="5"/>
  <c r="AI70" i="5" s="1"/>
  <c r="AQ26" i="5"/>
  <c r="AQ58" i="5"/>
  <c r="AQ14" i="5"/>
  <c r="AQ70" i="5"/>
  <c r="AQ30" i="5"/>
  <c r="AG19" i="5"/>
  <c r="AD19" i="5" s="1"/>
  <c r="AG41" i="5"/>
  <c r="AD41" i="5" s="1"/>
  <c r="AQ65" i="5"/>
  <c r="AN65" i="5"/>
  <c r="AG71" i="5"/>
  <c r="AD71" i="5" s="1"/>
  <c r="AH15" i="5"/>
  <c r="AH19" i="5"/>
  <c r="AG36" i="5"/>
  <c r="AD36" i="5" s="1"/>
  <c r="AI9" i="5"/>
  <c r="AH67" i="5"/>
  <c r="AH58" i="5"/>
  <c r="AH34" i="5"/>
  <c r="AD32" i="5"/>
  <c r="AD66" i="5"/>
  <c r="AH52" i="5"/>
  <c r="AH44" i="5"/>
  <c r="AP8" i="5"/>
  <c r="AP56" i="5" l="1"/>
  <c r="AP17" i="5"/>
  <c r="AP13" i="5"/>
  <c r="AP53" i="5"/>
  <c r="AP5" i="5"/>
  <c r="AP72" i="5"/>
  <c r="AP69" i="5"/>
  <c r="AP60" i="5"/>
  <c r="AP16" i="5"/>
  <c r="AD55" i="5"/>
  <c r="AP68" i="5"/>
  <c r="AP75" i="5"/>
  <c r="AP42" i="5"/>
  <c r="AP34" i="5"/>
  <c r="AP44" i="5"/>
  <c r="AP67" i="5"/>
  <c r="AP22" i="5"/>
  <c r="AP24" i="5"/>
  <c r="AP65" i="5"/>
  <c r="AP62" i="5"/>
  <c r="AP7" i="5"/>
  <c r="AP23" i="5"/>
  <c r="AG22" i="5"/>
  <c r="AD22" i="5" s="1"/>
  <c r="AP20" i="5"/>
  <c r="AP28" i="5"/>
  <c r="AP70" i="5"/>
  <c r="AP49" i="5"/>
  <c r="AP66" i="5"/>
  <c r="AG15" i="5"/>
  <c r="AD15" i="5" s="1"/>
  <c r="AP58" i="5"/>
  <c r="AG70" i="5"/>
  <c r="AD70" i="5" s="1"/>
  <c r="AP46" i="5"/>
  <c r="AP30" i="5"/>
  <c r="AP59" i="5"/>
  <c r="AG14" i="5"/>
  <c r="AD14" i="5" s="1"/>
  <c r="AG31" i="5"/>
  <c r="AD31" i="5" s="1"/>
  <c r="AP26" i="5"/>
  <c r="AP63" i="5"/>
  <c r="AG27" i="5"/>
  <c r="AD27" i="5" s="1"/>
  <c r="AP74" i="5"/>
  <c r="AP9" i="5"/>
  <c r="AG58" i="5"/>
  <c r="AD58" i="5" s="1"/>
  <c r="AP38" i="5"/>
  <c r="AP10" i="5"/>
  <c r="AP55" i="5"/>
  <c r="AG9" i="5"/>
  <c r="AD9" i="5" s="1"/>
  <c r="AH9" i="5"/>
  <c r="AG17" i="5"/>
  <c r="AD17" i="5" s="1"/>
  <c r="AH17" i="5"/>
  <c r="AG54" i="5"/>
  <c r="AD54" i="5" s="1"/>
  <c r="AH54" i="5"/>
  <c r="AG38" i="5"/>
  <c r="AD38" i="5" s="1"/>
  <c r="AH38" i="5"/>
  <c r="AG13" i="5"/>
  <c r="AD13" i="5" s="1"/>
  <c r="AH13" i="5"/>
  <c r="AG45" i="5"/>
  <c r="AD45" i="5" s="1"/>
  <c r="AH45" i="5"/>
  <c r="AI39" i="5"/>
  <c r="AG39" i="5"/>
  <c r="AG7" i="5"/>
  <c r="AD7" i="5" s="1"/>
  <c r="AI7" i="5"/>
  <c r="AG53" i="5"/>
  <c r="AD53" i="5" s="1"/>
  <c r="AH53" i="5"/>
  <c r="AG65" i="5"/>
  <c r="AD65" i="5" s="1"/>
  <c r="AH65" i="5"/>
  <c r="AG62" i="5"/>
  <c r="AD62" i="5" s="1"/>
  <c r="AH62" i="5"/>
  <c r="AG67" i="5"/>
  <c r="AD67" i="5" s="1"/>
  <c r="AG50" i="5"/>
  <c r="AD50" i="5" s="1"/>
  <c r="AG26" i="5"/>
  <c r="AD26" i="5" s="1"/>
  <c r="AG46" i="5"/>
  <c r="AD46" i="5" s="1"/>
  <c r="AH46" i="5"/>
  <c r="AG61" i="5"/>
  <c r="AD61" i="5" s="1"/>
  <c r="AH61" i="5"/>
  <c r="AG10" i="5"/>
  <c r="AD10" i="5" s="1"/>
  <c r="AH10" i="5"/>
  <c r="AG29" i="5"/>
  <c r="AD29" i="5" s="1"/>
  <c r="AH29" i="5"/>
  <c r="AD39" i="5"/>
  <c r="AG35" i="5"/>
  <c r="AD35" i="5" s="1"/>
  <c r="AH35" i="5"/>
  <c r="AG74" i="5"/>
  <c r="AD74" i="5" s="1"/>
  <c r="AH74" i="5"/>
  <c r="AG73" i="5"/>
  <c r="AD73" i="5" s="1"/>
  <c r="AH73" i="5"/>
  <c r="AG49" i="5"/>
  <c r="AD49" i="5" s="1"/>
  <c r="AH49" i="5"/>
  <c r="AP54" i="5"/>
  <c r="AG6" i="5"/>
  <c r="AD6" i="5" s="1"/>
  <c r="AH6" i="5"/>
  <c r="AG21" i="5"/>
  <c r="AD21" i="5" s="1"/>
  <c r="AH21" i="5"/>
  <c r="AG5" i="5"/>
  <c r="AD5" i="5" s="1"/>
  <c r="AH5" i="5"/>
  <c r="AP14" i="5"/>
  <c r="AG42" i="5"/>
  <c r="AD42" i="5" s="1"/>
  <c r="AH42" i="5"/>
  <c r="AG23" i="5"/>
  <c r="AD23" i="5" s="1"/>
  <c r="AG59" i="5"/>
  <c r="AD59" i="5" s="1"/>
  <c r="AH59" i="5"/>
  <c r="AG47" i="5"/>
  <c r="AD47" i="5" s="1"/>
  <c r="AI47" i="5"/>
  <c r="AG37" i="5"/>
  <c r="AD37" i="5" s="1"/>
  <c r="AH37" i="5"/>
  <c r="BV18" i="5"/>
  <c r="BA18" i="5" s="1"/>
  <c r="AW18" i="5" s="1"/>
  <c r="AN18" i="5" l="1"/>
  <c r="AQ18" i="5"/>
  <c r="AP18" i="5" s="1"/>
  <c r="A3" i="7"/>
  <c r="A5" i="7" s="1"/>
  <c r="A6" i="7" s="1"/>
  <c r="A7" i="7" s="1"/>
  <c r="A8" i="7" s="1"/>
  <c r="A9" i="7" s="1"/>
  <c r="A10" i="7" s="1"/>
  <c r="A11" i="7" s="1"/>
  <c r="A12" i="7" s="1"/>
  <c r="A13" i="7" s="1"/>
  <c r="A14" i="7" s="1"/>
  <c r="A15" i="7" s="1"/>
  <c r="A16" i="7" s="1"/>
  <c r="A17" i="7" s="1"/>
  <c r="A18" i="7" s="1"/>
  <c r="A19" i="7" s="1"/>
  <c r="A20" i="7" s="1"/>
  <c r="A21" i="7" s="1"/>
  <c r="A22" i="7" s="1"/>
  <c r="A23" i="7" s="1"/>
  <c r="A24" i="7" s="1"/>
  <c r="A26" i="7" s="1"/>
  <c r="A27" i="7" s="1"/>
  <c r="A25" i="7" s="1"/>
  <c r="A30" i="7" s="1"/>
  <c r="A31" i="7" s="1"/>
  <c r="A32" i="7" s="1"/>
  <c r="A33" i="7" s="1"/>
  <c r="A34" i="7" s="1"/>
  <c r="A35" i="7" s="1"/>
  <c r="A36" i="7" s="1"/>
  <c r="A37" i="7" s="1"/>
  <c r="A38" i="7" s="1"/>
  <c r="A39" i="7" s="1"/>
  <c r="A40" i="7" s="1"/>
  <c r="CC76" i="5"/>
  <c r="CB76" i="5"/>
  <c r="CA76" i="5"/>
  <c r="BZ76" i="5"/>
  <c r="BY76" i="5"/>
  <c r="BX76" i="5"/>
  <c r="BW76" i="5"/>
  <c r="BV76" i="5"/>
  <c r="BU76" i="5"/>
  <c r="BT76" i="5"/>
  <c r="BS76" i="5"/>
  <c r="BR76" i="5"/>
  <c r="BR77" i="5" s="1"/>
  <c r="BQ76" i="5"/>
  <c r="BP76" i="5"/>
  <c r="BO76" i="5"/>
  <c r="BN76" i="5"/>
  <c r="BM76" i="5"/>
  <c r="BM77" i="5" s="1"/>
  <c r="BL76" i="5"/>
  <c r="BK76" i="5"/>
  <c r="BJ76" i="5"/>
  <c r="BJ77" i="5" s="1"/>
  <c r="BJ79" i="5" s="1"/>
  <c r="BI76" i="5"/>
  <c r="BH76" i="5"/>
  <c r="BH77" i="5" s="1"/>
  <c r="BG76" i="5"/>
  <c r="BF76" i="5"/>
  <c r="BE76" i="5"/>
  <c r="BD2" i="5"/>
  <c r="BB2" i="5"/>
  <c r="BA2" i="5"/>
  <c r="AZ2" i="5"/>
  <c r="AY2" i="5"/>
  <c r="AV2" i="5"/>
  <c r="AM2" i="5" s="1"/>
  <c r="AU2" i="5"/>
  <c r="AT2" i="5"/>
  <c r="AK2" i="5" s="1"/>
  <c r="AS2" i="5"/>
  <c r="AJ2" i="5" s="1"/>
  <c r="BD13" i="3"/>
  <c r="BC13" i="3"/>
  <c r="BB13" i="3"/>
  <c r="BA13" i="3"/>
  <c r="AZ13" i="3"/>
  <c r="AX13" i="3" s="1"/>
  <c r="AO13" i="3" s="1"/>
  <c r="AY13" i="3"/>
  <c r="AV13" i="3"/>
  <c r="AU13" i="3"/>
  <c r="AT13" i="3"/>
  <c r="AS13" i="3"/>
  <c r="AM13" i="3"/>
  <c r="AL13" i="3"/>
  <c r="AF13" i="3" s="1"/>
  <c r="AJ13" i="3"/>
  <c r="BD12" i="3"/>
  <c r="BC12" i="3"/>
  <c r="BB12" i="3"/>
  <c r="BA12" i="3"/>
  <c r="AZ12" i="3"/>
  <c r="AY12" i="3"/>
  <c r="AV12" i="3"/>
  <c r="AU12" i="3"/>
  <c r="AL12" i="3" s="1"/>
  <c r="AT12" i="3"/>
  <c r="AS12" i="3"/>
  <c r="AM12" i="3"/>
  <c r="AK12" i="3"/>
  <c r="BD11" i="3"/>
  <c r="BC11" i="3"/>
  <c r="BB11" i="3"/>
  <c r="BA11" i="3"/>
  <c r="AZ11" i="3"/>
  <c r="AY11" i="3"/>
  <c r="AV11" i="3"/>
  <c r="AM11" i="3" s="1"/>
  <c r="AU11" i="3"/>
  <c r="AL11" i="3" s="1"/>
  <c r="AT11" i="3"/>
  <c r="AS11" i="3"/>
  <c r="AJ11" i="3" s="1"/>
  <c r="AK11" i="3"/>
  <c r="BD10" i="3"/>
  <c r="BC10" i="3"/>
  <c r="BB10" i="3"/>
  <c r="BA10" i="3"/>
  <c r="AZ10" i="3"/>
  <c r="AY10" i="3"/>
  <c r="AX10" i="3"/>
  <c r="AO10" i="3" s="1"/>
  <c r="AV10" i="3"/>
  <c r="AU10" i="3"/>
  <c r="AT10" i="3"/>
  <c r="AK10" i="3" s="1"/>
  <c r="AS10" i="3"/>
  <c r="AJ10" i="3" s="1"/>
  <c r="AM10" i="3"/>
  <c r="BD9" i="3"/>
  <c r="BC9" i="3"/>
  <c r="BB9" i="3"/>
  <c r="BA9" i="3"/>
  <c r="AZ9" i="3"/>
  <c r="AY9" i="3"/>
  <c r="AX9" i="3"/>
  <c r="AO9" i="3" s="1"/>
  <c r="AV9" i="3"/>
  <c r="AU9" i="3"/>
  <c r="AT9" i="3"/>
  <c r="AS9" i="3"/>
  <c r="AJ9" i="3" s="1"/>
  <c r="AM9" i="3"/>
  <c r="AL9" i="3"/>
  <c r="BD8" i="3"/>
  <c r="BC8" i="3"/>
  <c r="BB8" i="3"/>
  <c r="BA8" i="3"/>
  <c r="AZ8" i="3"/>
  <c r="AY8" i="3"/>
  <c r="AV8" i="3"/>
  <c r="AU8" i="3"/>
  <c r="AL8" i="3" s="1"/>
  <c r="AT8" i="3"/>
  <c r="AS8" i="3"/>
  <c r="AM8" i="3"/>
  <c r="AK8" i="3"/>
  <c r="BW7" i="3"/>
  <c r="BD7" i="3"/>
  <c r="BC7" i="3"/>
  <c r="BB7" i="3"/>
  <c r="BA7" i="3"/>
  <c r="AZ7" i="3"/>
  <c r="AY7" i="3"/>
  <c r="AW7" i="3" s="1"/>
  <c r="AN7" i="3" s="1"/>
  <c r="AV7" i="3"/>
  <c r="AU7" i="3"/>
  <c r="AL7" i="3" s="1"/>
  <c r="AF7" i="3" s="1"/>
  <c r="AT7" i="3"/>
  <c r="AK7" i="3" s="1"/>
  <c r="AS7" i="3"/>
  <c r="AM7" i="3"/>
  <c r="BD6" i="3"/>
  <c r="BC6" i="3"/>
  <c r="BB6" i="3"/>
  <c r="BA6" i="3"/>
  <c r="AZ6" i="3"/>
  <c r="AX6" i="3" s="1"/>
  <c r="AO6" i="3" s="1"/>
  <c r="AY6" i="3"/>
  <c r="AW6" i="3" s="1"/>
  <c r="AV6" i="3"/>
  <c r="AM6" i="3" s="1"/>
  <c r="AU6" i="3"/>
  <c r="AL6" i="3" s="1"/>
  <c r="AT6" i="3"/>
  <c r="AK6" i="3" s="1"/>
  <c r="AS6" i="3"/>
  <c r="AJ6" i="3" s="1"/>
  <c r="AF6" i="3"/>
  <c r="BD5" i="3"/>
  <c r="BC5" i="3"/>
  <c r="BB5" i="3"/>
  <c r="BA5" i="3"/>
  <c r="AZ5" i="3"/>
  <c r="AY5" i="3"/>
  <c r="AV5" i="3"/>
  <c r="AM5" i="3" s="1"/>
  <c r="AU5" i="3"/>
  <c r="AL5" i="3" s="1"/>
  <c r="AT5" i="3"/>
  <c r="AS5" i="3"/>
  <c r="AJ5" i="3" s="1"/>
  <c r="AE5" i="3" s="1"/>
  <c r="AK5" i="3"/>
  <c r="CH4" i="3"/>
  <c r="CG4" i="3"/>
  <c r="CF4" i="3"/>
  <c r="CE4" i="3"/>
  <c r="CD4" i="3"/>
  <c r="BD4" i="3"/>
  <c r="BC4" i="3"/>
  <c r="BB4" i="3"/>
  <c r="BA4" i="3"/>
  <c r="AZ4" i="3"/>
  <c r="AX4" i="3" s="1"/>
  <c r="AO4" i="3" s="1"/>
  <c r="AY4" i="3"/>
  <c r="AW4" i="3" s="1"/>
  <c r="AV4" i="3"/>
  <c r="AU4" i="3"/>
  <c r="AL4" i="3" s="1"/>
  <c r="AT4" i="3"/>
  <c r="AK4" i="3" s="1"/>
  <c r="AS4" i="3"/>
  <c r="AJ4" i="3" s="1"/>
  <c r="AM4" i="3"/>
  <c r="BD3" i="3"/>
  <c r="BC3" i="3"/>
  <c r="BB3" i="3"/>
  <c r="BA3" i="3"/>
  <c r="AZ3" i="3"/>
  <c r="AX3" i="3" s="1"/>
  <c r="AO3" i="3" s="1"/>
  <c r="AY3" i="3"/>
  <c r="AW3" i="3" s="1"/>
  <c r="AN3" i="3" s="1"/>
  <c r="AV3" i="3"/>
  <c r="AM3" i="3" s="1"/>
  <c r="AU3" i="3"/>
  <c r="AL3" i="3" s="1"/>
  <c r="AT3" i="3"/>
  <c r="AS3" i="3"/>
  <c r="BD2" i="3"/>
  <c r="BC2" i="3"/>
  <c r="BB2" i="3"/>
  <c r="BA2" i="3"/>
  <c r="AZ2" i="3"/>
  <c r="AY2" i="3"/>
  <c r="AV2" i="3"/>
  <c r="AU2" i="3"/>
  <c r="AL2" i="3" s="1"/>
  <c r="AT2" i="3"/>
  <c r="AS2" i="3"/>
  <c r="AM2" i="3"/>
  <c r="AK2" i="3"/>
  <c r="AD68" i="2"/>
  <c r="CC67" i="2"/>
  <c r="CB67" i="2"/>
  <c r="CA67" i="2"/>
  <c r="BZ67" i="2"/>
  <c r="BY67" i="2"/>
  <c r="BX67" i="2"/>
  <c r="BW67" i="2"/>
  <c r="BV67" i="2"/>
  <c r="BU67" i="2"/>
  <c r="BS67" i="2"/>
  <c r="BR67" i="2"/>
  <c r="BO69" i="2" s="1"/>
  <c r="BQ67" i="2"/>
  <c r="BP67" i="2"/>
  <c r="BO71" i="2" s="1"/>
  <c r="BO67" i="2"/>
  <c r="BN67" i="2"/>
  <c r="BM67" i="2"/>
  <c r="BM69" i="2" s="1"/>
  <c r="BL67" i="2"/>
  <c r="BK67" i="2"/>
  <c r="BJ67" i="2"/>
  <c r="BI67" i="2"/>
  <c r="BH67" i="2"/>
  <c r="BH69" i="2" s="1"/>
  <c r="BG67" i="2"/>
  <c r="BF67" i="2"/>
  <c r="BE67" i="2"/>
  <c r="CH66" i="2"/>
  <c r="CG66" i="2"/>
  <c r="CF66" i="2"/>
  <c r="CE66" i="2"/>
  <c r="CD66" i="2"/>
  <c r="BD66" i="2"/>
  <c r="BC66" i="2"/>
  <c r="BB66" i="2"/>
  <c r="BA66" i="2"/>
  <c r="AZ66" i="2"/>
  <c r="AY66" i="2"/>
  <c r="AV66" i="2"/>
  <c r="AU66" i="2"/>
  <c r="AL66" i="2" s="1"/>
  <c r="AT66" i="2"/>
  <c r="AK66" i="2" s="1"/>
  <c r="AS66" i="2"/>
  <c r="AM66" i="2"/>
  <c r="CH65" i="2"/>
  <c r="CG65" i="2"/>
  <c r="CF65" i="2"/>
  <c r="CE65" i="2"/>
  <c r="CD65" i="2"/>
  <c r="BD65" i="2"/>
  <c r="BC65" i="2"/>
  <c r="BB65" i="2"/>
  <c r="BA65" i="2"/>
  <c r="AZ65" i="2"/>
  <c r="AX65" i="2" s="1"/>
  <c r="AY65" i="2"/>
  <c r="AV65" i="2"/>
  <c r="AU65" i="2"/>
  <c r="AL65" i="2" s="1"/>
  <c r="AF65" i="2" s="1"/>
  <c r="AT65" i="2"/>
  <c r="AK65" i="2" s="1"/>
  <c r="AS65" i="2"/>
  <c r="AM65" i="2"/>
  <c r="CH64" i="2"/>
  <c r="CG64" i="2"/>
  <c r="CF64" i="2"/>
  <c r="CE64" i="2"/>
  <c r="BT64" i="2"/>
  <c r="CD64" i="2" s="1"/>
  <c r="BD64" i="2"/>
  <c r="BC64" i="2"/>
  <c r="BB64" i="2"/>
  <c r="BA64" i="2"/>
  <c r="AZ64" i="2"/>
  <c r="AY64" i="2"/>
  <c r="AX64" i="2"/>
  <c r="AO64" i="2" s="1"/>
  <c r="AV64" i="2"/>
  <c r="AM64" i="2" s="1"/>
  <c r="AU64" i="2"/>
  <c r="AT64" i="2"/>
  <c r="AS64" i="2"/>
  <c r="AJ64" i="2" s="1"/>
  <c r="AL64" i="2"/>
  <c r="CH63" i="2"/>
  <c r="CG63" i="2"/>
  <c r="CF63" i="2"/>
  <c r="CE63" i="2"/>
  <c r="CD63" i="2"/>
  <c r="BD63" i="2"/>
  <c r="BC63" i="2"/>
  <c r="BB63" i="2"/>
  <c r="BA63" i="2"/>
  <c r="AZ63" i="2"/>
  <c r="AX63" i="2" s="1"/>
  <c r="AO63" i="2" s="1"/>
  <c r="AY63" i="2"/>
  <c r="AW63" i="2" s="1"/>
  <c r="AN63" i="2" s="1"/>
  <c r="AV63" i="2"/>
  <c r="AU63" i="2"/>
  <c r="AL63" i="2" s="1"/>
  <c r="AT63" i="2"/>
  <c r="AS63" i="2"/>
  <c r="AJ63" i="2" s="1"/>
  <c r="AM63" i="2"/>
  <c r="CH62" i="2"/>
  <c r="CG62" i="2"/>
  <c r="CF62" i="2"/>
  <c r="CE62" i="2"/>
  <c r="CD62" i="2"/>
  <c r="BD62" i="2"/>
  <c r="BC62" i="2"/>
  <c r="BB62" i="2"/>
  <c r="BA62" i="2"/>
  <c r="AZ62" i="2"/>
  <c r="AX62" i="2" s="1"/>
  <c r="AO62" i="2" s="1"/>
  <c r="AY62" i="2"/>
  <c r="AV62" i="2"/>
  <c r="AU62" i="2"/>
  <c r="AT62" i="2"/>
  <c r="AS62" i="2"/>
  <c r="AJ62" i="2" s="1"/>
  <c r="AM62" i="2"/>
  <c r="AL62" i="2"/>
  <c r="CH61" i="2"/>
  <c r="CG61" i="2"/>
  <c r="CF61" i="2"/>
  <c r="CE61" i="2"/>
  <c r="CD61" i="2"/>
  <c r="BD61" i="2"/>
  <c r="BC61" i="2"/>
  <c r="BB61" i="2"/>
  <c r="BA61" i="2"/>
  <c r="AZ61" i="2"/>
  <c r="AX61" i="2" s="1"/>
  <c r="AO61" i="2" s="1"/>
  <c r="AY61" i="2"/>
  <c r="AV61" i="2"/>
  <c r="AU61" i="2"/>
  <c r="AL61" i="2" s="1"/>
  <c r="AF61" i="2" s="1"/>
  <c r="AT61" i="2"/>
  <c r="AS61" i="2"/>
  <c r="AJ61" i="2" s="1"/>
  <c r="AM61" i="2"/>
  <c r="CH60" i="2"/>
  <c r="CG60" i="2"/>
  <c r="CF60" i="2"/>
  <c r="CE60" i="2"/>
  <c r="CD60" i="2"/>
  <c r="BD60" i="2"/>
  <c r="BC60" i="2"/>
  <c r="BB60" i="2"/>
  <c r="BA60" i="2"/>
  <c r="AZ60" i="2"/>
  <c r="AY60" i="2"/>
  <c r="AV60" i="2"/>
  <c r="AM60" i="2" s="1"/>
  <c r="AU60" i="2"/>
  <c r="AL60" i="2" s="1"/>
  <c r="AT60" i="2"/>
  <c r="AS60" i="2"/>
  <c r="AJ60" i="2" s="1"/>
  <c r="CH59" i="2"/>
  <c r="CG59" i="2"/>
  <c r="CF59" i="2"/>
  <c r="CE59" i="2"/>
  <c r="BT59" i="2"/>
  <c r="CD59" i="2" s="1"/>
  <c r="BD59" i="2"/>
  <c r="BC59" i="2"/>
  <c r="BB59" i="2"/>
  <c r="BA59" i="2"/>
  <c r="AZ59" i="2"/>
  <c r="AX59" i="2" s="1"/>
  <c r="AO59" i="2" s="1"/>
  <c r="AY59" i="2"/>
  <c r="AW59" i="2" s="1"/>
  <c r="AV59" i="2"/>
  <c r="AU59" i="2"/>
  <c r="AT59" i="2"/>
  <c r="AS59" i="2"/>
  <c r="AJ59" i="2" s="1"/>
  <c r="AM59" i="2"/>
  <c r="AL59" i="2"/>
  <c r="CH58" i="2"/>
  <c r="CG58" i="2"/>
  <c r="CF58" i="2"/>
  <c r="CE58" i="2"/>
  <c r="CD58" i="2"/>
  <c r="BD58" i="2"/>
  <c r="BC58" i="2"/>
  <c r="BB58" i="2"/>
  <c r="BA58" i="2"/>
  <c r="AZ58" i="2"/>
  <c r="AY58" i="2"/>
  <c r="AX58" i="2"/>
  <c r="AO58" i="2" s="1"/>
  <c r="AV58" i="2"/>
  <c r="AM58" i="2" s="1"/>
  <c r="AU58" i="2"/>
  <c r="AL58" i="2" s="1"/>
  <c r="AT58" i="2"/>
  <c r="AK58" i="2" s="1"/>
  <c r="AS58" i="2"/>
  <c r="AJ58" i="2" s="1"/>
  <c r="CH57" i="2"/>
  <c r="CG57" i="2"/>
  <c r="CF57" i="2"/>
  <c r="CE57" i="2"/>
  <c r="CD57" i="2"/>
  <c r="BD57" i="2"/>
  <c r="BC57" i="2"/>
  <c r="BB57" i="2"/>
  <c r="BA57" i="2"/>
  <c r="AZ57" i="2"/>
  <c r="AY57" i="2"/>
  <c r="AW57" i="2" s="1"/>
  <c r="AN57" i="2" s="1"/>
  <c r="AX57" i="2"/>
  <c r="AO57" i="2" s="1"/>
  <c r="AI57" i="2" s="1"/>
  <c r="AV57" i="2"/>
  <c r="AU57" i="2"/>
  <c r="AL57" i="2" s="1"/>
  <c r="AT57" i="2"/>
  <c r="AK57" i="2" s="1"/>
  <c r="AS57" i="2"/>
  <c r="AJ57" i="2" s="1"/>
  <c r="AH57" i="2" s="1"/>
  <c r="AM57" i="2"/>
  <c r="CH56" i="2"/>
  <c r="CG56" i="2"/>
  <c r="CF56" i="2"/>
  <c r="CE56" i="2"/>
  <c r="CD56" i="2"/>
  <c r="BD56" i="2"/>
  <c r="BC56" i="2"/>
  <c r="BB56" i="2"/>
  <c r="BA56" i="2"/>
  <c r="AZ56" i="2"/>
  <c r="AX56" i="2" s="1"/>
  <c r="AO56" i="2" s="1"/>
  <c r="AY56" i="2"/>
  <c r="AV56" i="2"/>
  <c r="AU56" i="2"/>
  <c r="AL56" i="2" s="1"/>
  <c r="AT56" i="2"/>
  <c r="AK56" i="2" s="1"/>
  <c r="AS56" i="2"/>
  <c r="AJ56" i="2" s="1"/>
  <c r="AM56" i="2"/>
  <c r="CH55" i="2"/>
  <c r="CG55" i="2"/>
  <c r="CF55" i="2"/>
  <c r="CE55" i="2"/>
  <c r="CD55" i="2"/>
  <c r="BD55" i="2"/>
  <c r="BC55" i="2"/>
  <c r="BB55" i="2"/>
  <c r="BA55" i="2"/>
  <c r="AZ55" i="2"/>
  <c r="AX55" i="2" s="1"/>
  <c r="AO55" i="2" s="1"/>
  <c r="AY55" i="2"/>
  <c r="AV55" i="2"/>
  <c r="AU55" i="2"/>
  <c r="AL55" i="2" s="1"/>
  <c r="AT55" i="2"/>
  <c r="AK55" i="2" s="1"/>
  <c r="AE55" i="2" s="1"/>
  <c r="AS55" i="2"/>
  <c r="AJ55" i="2" s="1"/>
  <c r="AM55" i="2"/>
  <c r="CH54" i="2"/>
  <c r="CG54" i="2"/>
  <c r="CF54" i="2"/>
  <c r="CE54" i="2"/>
  <c r="CD54" i="2"/>
  <c r="BD54" i="2"/>
  <c r="BC54" i="2"/>
  <c r="BB54" i="2"/>
  <c r="BA54" i="2"/>
  <c r="AZ54" i="2"/>
  <c r="AY54" i="2"/>
  <c r="AV54" i="2"/>
  <c r="AU54" i="2"/>
  <c r="AL54" i="2" s="1"/>
  <c r="AT54" i="2"/>
  <c r="AS54" i="2"/>
  <c r="AJ54" i="2" s="1"/>
  <c r="AM54" i="2"/>
  <c r="AK54" i="2"/>
  <c r="CH53" i="2"/>
  <c r="CG53" i="2"/>
  <c r="CF53" i="2"/>
  <c r="CE53" i="2"/>
  <c r="CD53" i="2"/>
  <c r="BD53" i="2"/>
  <c r="BC53" i="2"/>
  <c r="BB53" i="2"/>
  <c r="BA53" i="2"/>
  <c r="AZ53" i="2"/>
  <c r="AY53" i="2"/>
  <c r="AW53" i="2" s="1"/>
  <c r="AN53" i="2" s="1"/>
  <c r="AV53" i="2"/>
  <c r="AU53" i="2"/>
  <c r="AL53" i="2" s="1"/>
  <c r="AT53" i="2"/>
  <c r="AK53" i="2" s="1"/>
  <c r="AS53" i="2"/>
  <c r="AJ53" i="2" s="1"/>
  <c r="AM53" i="2"/>
  <c r="CH52" i="2"/>
  <c r="CG52" i="2"/>
  <c r="CF52" i="2"/>
  <c r="CE52" i="2"/>
  <c r="CD52" i="2"/>
  <c r="BD52" i="2"/>
  <c r="BC52" i="2"/>
  <c r="BB52" i="2"/>
  <c r="BA52" i="2"/>
  <c r="AZ52" i="2"/>
  <c r="AX52" i="2" s="1"/>
  <c r="AO52" i="2" s="1"/>
  <c r="AY52" i="2"/>
  <c r="AV52" i="2"/>
  <c r="AU52" i="2"/>
  <c r="AL52" i="2" s="1"/>
  <c r="AT52" i="2"/>
  <c r="AK52" i="2" s="1"/>
  <c r="AS52" i="2"/>
  <c r="AJ52" i="2" s="1"/>
  <c r="AM52" i="2"/>
  <c r="CH51" i="2"/>
  <c r="CG51" i="2"/>
  <c r="CF51" i="2"/>
  <c r="CE51" i="2"/>
  <c r="CD51" i="2"/>
  <c r="BD51" i="2"/>
  <c r="BC51" i="2"/>
  <c r="BB51" i="2"/>
  <c r="BA51" i="2"/>
  <c r="AZ51" i="2"/>
  <c r="AX51" i="2" s="1"/>
  <c r="AO51" i="2" s="1"/>
  <c r="AY51" i="2"/>
  <c r="AV51" i="2"/>
  <c r="AU51" i="2"/>
  <c r="AL51" i="2" s="1"/>
  <c r="AT51" i="2"/>
  <c r="AK51" i="2" s="1"/>
  <c r="AS51" i="2"/>
  <c r="AJ51" i="2" s="1"/>
  <c r="AM51" i="2"/>
  <c r="CH50" i="2"/>
  <c r="CG50" i="2"/>
  <c r="CF50" i="2"/>
  <c r="CE50" i="2"/>
  <c r="CD50" i="2"/>
  <c r="BD50" i="2"/>
  <c r="BC50" i="2"/>
  <c r="BB50" i="2"/>
  <c r="BA50" i="2"/>
  <c r="AZ50" i="2"/>
  <c r="AY50" i="2"/>
  <c r="AV50" i="2"/>
  <c r="AU50" i="2"/>
  <c r="AL50" i="2" s="1"/>
  <c r="AT50" i="2"/>
  <c r="AS50" i="2"/>
  <c r="AJ50" i="2" s="1"/>
  <c r="AM50" i="2"/>
  <c r="AK50" i="2"/>
  <c r="CH49" i="2"/>
  <c r="CG49" i="2"/>
  <c r="CF49" i="2"/>
  <c r="CE49" i="2"/>
  <c r="CD49" i="2"/>
  <c r="BD49" i="2"/>
  <c r="BC49" i="2"/>
  <c r="BB49" i="2"/>
  <c r="BA49" i="2"/>
  <c r="AZ49" i="2"/>
  <c r="AY49" i="2"/>
  <c r="AW49" i="2" s="1"/>
  <c r="AN49" i="2" s="1"/>
  <c r="AV49" i="2"/>
  <c r="AU49" i="2"/>
  <c r="AL49" i="2" s="1"/>
  <c r="AT49" i="2"/>
  <c r="AS49" i="2"/>
  <c r="AJ49" i="2" s="1"/>
  <c r="AE49" i="2" s="1"/>
  <c r="AM49" i="2"/>
  <c r="AK49" i="2"/>
  <c r="CH48" i="2"/>
  <c r="CG48" i="2"/>
  <c r="CF48" i="2"/>
  <c r="CE48" i="2"/>
  <c r="CD48" i="2"/>
  <c r="BD48" i="2"/>
  <c r="BC48" i="2"/>
  <c r="BB48" i="2"/>
  <c r="BA48" i="2"/>
  <c r="AZ48" i="2"/>
  <c r="AX48" i="2" s="1"/>
  <c r="AO48" i="2" s="1"/>
  <c r="AY48" i="2"/>
  <c r="AV48" i="2"/>
  <c r="AU48" i="2"/>
  <c r="AL48" i="2" s="1"/>
  <c r="AT48" i="2"/>
  <c r="AK48" i="2" s="1"/>
  <c r="AS48" i="2"/>
  <c r="AJ48" i="2" s="1"/>
  <c r="AM48" i="2"/>
  <c r="CH47" i="2"/>
  <c r="CG47" i="2"/>
  <c r="CF47" i="2"/>
  <c r="CE47" i="2"/>
  <c r="CD47" i="2"/>
  <c r="BD47" i="2"/>
  <c r="BC47" i="2"/>
  <c r="BB47" i="2"/>
  <c r="BA47" i="2"/>
  <c r="AZ47" i="2"/>
  <c r="AX47" i="2" s="1"/>
  <c r="AO47" i="2" s="1"/>
  <c r="AY47" i="2"/>
  <c r="AV47" i="2"/>
  <c r="AU47" i="2"/>
  <c r="AL47" i="2" s="1"/>
  <c r="AT47" i="2"/>
  <c r="AK47" i="2" s="1"/>
  <c r="AS47" i="2"/>
  <c r="AJ47" i="2" s="1"/>
  <c r="AM47" i="2"/>
  <c r="CH46" i="2"/>
  <c r="CG46" i="2"/>
  <c r="CF46" i="2"/>
  <c r="CE46" i="2"/>
  <c r="CD46" i="2"/>
  <c r="BD46" i="2"/>
  <c r="BC46" i="2"/>
  <c r="BB46" i="2"/>
  <c r="BA46" i="2"/>
  <c r="AZ46" i="2"/>
  <c r="AY46" i="2"/>
  <c r="AV46" i="2"/>
  <c r="AU46" i="2"/>
  <c r="AL46" i="2" s="1"/>
  <c r="AT46" i="2"/>
  <c r="AS46" i="2"/>
  <c r="AJ46" i="2" s="1"/>
  <c r="AM46" i="2"/>
  <c r="AK46" i="2"/>
  <c r="CH45" i="2"/>
  <c r="CG45" i="2"/>
  <c r="CF45" i="2"/>
  <c r="CE45" i="2"/>
  <c r="CD45" i="2"/>
  <c r="BD45" i="2"/>
  <c r="BC45" i="2"/>
  <c r="BB45" i="2"/>
  <c r="BA45" i="2"/>
  <c r="AZ45" i="2"/>
  <c r="AY45" i="2"/>
  <c r="AW45" i="2" s="1"/>
  <c r="AN45" i="2" s="1"/>
  <c r="AV45" i="2"/>
  <c r="AU45" i="2"/>
  <c r="AL45" i="2" s="1"/>
  <c r="AT45" i="2"/>
  <c r="AS45" i="2"/>
  <c r="AJ45" i="2" s="1"/>
  <c r="AE45" i="2" s="1"/>
  <c r="AM45" i="2"/>
  <c r="AK45" i="2"/>
  <c r="CH44" i="2"/>
  <c r="CG44" i="2"/>
  <c r="CF44" i="2"/>
  <c r="CE44" i="2"/>
  <c r="CD44" i="2"/>
  <c r="BD44" i="2"/>
  <c r="BC44" i="2"/>
  <c r="BB44" i="2"/>
  <c r="BA44" i="2"/>
  <c r="AZ44" i="2"/>
  <c r="AX44" i="2" s="1"/>
  <c r="AO44" i="2" s="1"/>
  <c r="AY44" i="2"/>
  <c r="AV44" i="2"/>
  <c r="AU44" i="2"/>
  <c r="AL44" i="2" s="1"/>
  <c r="AT44" i="2"/>
  <c r="AK44" i="2" s="1"/>
  <c r="AS44" i="2"/>
  <c r="AJ44" i="2" s="1"/>
  <c r="AM44" i="2"/>
  <c r="CH43" i="2"/>
  <c r="CG43" i="2"/>
  <c r="CF43" i="2"/>
  <c r="CE43" i="2"/>
  <c r="CD43" i="2"/>
  <c r="BD43" i="2"/>
  <c r="BC43" i="2"/>
  <c r="BB43" i="2"/>
  <c r="BA43" i="2"/>
  <c r="AZ43" i="2"/>
  <c r="AX43" i="2" s="1"/>
  <c r="AO43" i="2" s="1"/>
  <c r="AY43" i="2"/>
  <c r="AW43" i="2" s="1"/>
  <c r="AN43" i="2" s="1"/>
  <c r="AV43" i="2"/>
  <c r="AU43" i="2"/>
  <c r="AL43" i="2" s="1"/>
  <c r="AT43" i="2"/>
  <c r="AK43" i="2" s="1"/>
  <c r="AS43" i="2"/>
  <c r="AJ43" i="2" s="1"/>
  <c r="AM43" i="2"/>
  <c r="CH42" i="2"/>
  <c r="CG42" i="2"/>
  <c r="CF42" i="2"/>
  <c r="CE42" i="2"/>
  <c r="CD42" i="2"/>
  <c r="BD42" i="2"/>
  <c r="BC42" i="2"/>
  <c r="BB42" i="2"/>
  <c r="BA42" i="2"/>
  <c r="AZ42" i="2"/>
  <c r="AX42" i="2" s="1"/>
  <c r="AO42" i="2" s="1"/>
  <c r="AY42" i="2"/>
  <c r="AV42" i="2"/>
  <c r="AU42" i="2"/>
  <c r="AL42" i="2" s="1"/>
  <c r="AT42" i="2"/>
  <c r="AS42" i="2"/>
  <c r="AJ42" i="2" s="1"/>
  <c r="AM42" i="2"/>
  <c r="AK42" i="2"/>
  <c r="CH41" i="2"/>
  <c r="CG41" i="2"/>
  <c r="CF41" i="2"/>
  <c r="CE41" i="2"/>
  <c r="CD41" i="2"/>
  <c r="BD41" i="2"/>
  <c r="BC41" i="2"/>
  <c r="BB41" i="2"/>
  <c r="BA41" i="2"/>
  <c r="AZ41" i="2"/>
  <c r="AY41" i="2"/>
  <c r="AV41" i="2"/>
  <c r="AU41" i="2"/>
  <c r="AL41" i="2" s="1"/>
  <c r="AT41" i="2"/>
  <c r="AS41" i="2"/>
  <c r="AJ41" i="2" s="1"/>
  <c r="AM41" i="2"/>
  <c r="CH40" i="2"/>
  <c r="CG40" i="2"/>
  <c r="CF40" i="2"/>
  <c r="CE40" i="2"/>
  <c r="CD40" i="2"/>
  <c r="BD40" i="2"/>
  <c r="BC40" i="2"/>
  <c r="BB40" i="2"/>
  <c r="BA40" i="2"/>
  <c r="AZ40" i="2"/>
  <c r="AY40" i="2"/>
  <c r="AV40" i="2"/>
  <c r="AU40" i="2"/>
  <c r="AL40" i="2" s="1"/>
  <c r="AT40" i="2"/>
  <c r="AS40" i="2"/>
  <c r="AJ40" i="2" s="1"/>
  <c r="AM40" i="2"/>
  <c r="AK40" i="2"/>
  <c r="CH39" i="2"/>
  <c r="CG39" i="2"/>
  <c r="CF39" i="2"/>
  <c r="CE39" i="2"/>
  <c r="CD39" i="2"/>
  <c r="BD39" i="2"/>
  <c r="BC39" i="2"/>
  <c r="BB39" i="2"/>
  <c r="BA39" i="2"/>
  <c r="AZ39" i="2"/>
  <c r="AY39" i="2"/>
  <c r="AW39" i="2" s="1"/>
  <c r="AN39" i="2" s="1"/>
  <c r="AV39" i="2"/>
  <c r="AU39" i="2"/>
  <c r="AL39" i="2" s="1"/>
  <c r="AT39" i="2"/>
  <c r="AS39" i="2"/>
  <c r="AJ39" i="2" s="1"/>
  <c r="AM39" i="2"/>
  <c r="CH38" i="2"/>
  <c r="CG38" i="2"/>
  <c r="CF38" i="2"/>
  <c r="CE38" i="2"/>
  <c r="CD38" i="2"/>
  <c r="BD38" i="2"/>
  <c r="BC38" i="2"/>
  <c r="BB38" i="2"/>
  <c r="BA38" i="2"/>
  <c r="AZ38" i="2"/>
  <c r="AX38" i="2" s="1"/>
  <c r="AO38" i="2" s="1"/>
  <c r="AY38" i="2"/>
  <c r="AV38" i="2"/>
  <c r="AU38" i="2"/>
  <c r="AL38" i="2" s="1"/>
  <c r="AT38" i="2"/>
  <c r="AK38" i="2" s="1"/>
  <c r="AS38" i="2"/>
  <c r="AJ38" i="2" s="1"/>
  <c r="AM38" i="2"/>
  <c r="CH37" i="2"/>
  <c r="CG37" i="2"/>
  <c r="CF37" i="2"/>
  <c r="CE37" i="2"/>
  <c r="CD37" i="2"/>
  <c r="BD37" i="2"/>
  <c r="BC37" i="2"/>
  <c r="BB37" i="2"/>
  <c r="BA37" i="2"/>
  <c r="AZ37" i="2"/>
  <c r="AX37" i="2" s="1"/>
  <c r="AO37" i="2" s="1"/>
  <c r="AY37" i="2"/>
  <c r="AV37" i="2"/>
  <c r="AU37" i="2"/>
  <c r="AL37" i="2" s="1"/>
  <c r="AT37" i="2"/>
  <c r="AR37" i="2" s="1"/>
  <c r="AS37" i="2"/>
  <c r="AJ37" i="2" s="1"/>
  <c r="AM37" i="2"/>
  <c r="AK37" i="2"/>
  <c r="AE37" i="2" s="1"/>
  <c r="CH36" i="2"/>
  <c r="CG36" i="2"/>
  <c r="CF36" i="2"/>
  <c r="CE36" i="2"/>
  <c r="CD36" i="2"/>
  <c r="BD36" i="2"/>
  <c r="BC36" i="2"/>
  <c r="BB36" i="2"/>
  <c r="BA36" i="2"/>
  <c r="AZ36" i="2"/>
  <c r="AY36" i="2"/>
  <c r="AV36" i="2"/>
  <c r="AU36" i="2"/>
  <c r="AL36" i="2" s="1"/>
  <c r="AT36" i="2"/>
  <c r="AS36" i="2"/>
  <c r="AJ36" i="2" s="1"/>
  <c r="AM36" i="2"/>
  <c r="CH35" i="2"/>
  <c r="CG35" i="2"/>
  <c r="CF35" i="2"/>
  <c r="CE35" i="2"/>
  <c r="CD35" i="2"/>
  <c r="BD35" i="2"/>
  <c r="BC35" i="2"/>
  <c r="BB35" i="2"/>
  <c r="BA35" i="2"/>
  <c r="AZ35" i="2"/>
  <c r="AY35" i="2"/>
  <c r="AV35" i="2"/>
  <c r="AU35" i="2"/>
  <c r="AL35" i="2" s="1"/>
  <c r="AT35" i="2"/>
  <c r="AS35" i="2"/>
  <c r="AJ35" i="2" s="1"/>
  <c r="AM35" i="2"/>
  <c r="CH34" i="2"/>
  <c r="CG34" i="2"/>
  <c r="CF34" i="2"/>
  <c r="CE34" i="2"/>
  <c r="CD34" i="2"/>
  <c r="BD34" i="2"/>
  <c r="BC34" i="2"/>
  <c r="BB34" i="2"/>
  <c r="BA34" i="2"/>
  <c r="AZ34" i="2"/>
  <c r="AY34" i="2"/>
  <c r="AV34" i="2"/>
  <c r="AM34" i="2" s="1"/>
  <c r="AU34" i="2"/>
  <c r="AL34" i="2" s="1"/>
  <c r="AT34" i="2"/>
  <c r="AS34" i="2"/>
  <c r="AJ34" i="2" s="1"/>
  <c r="CH33" i="2"/>
  <c r="CG33" i="2"/>
  <c r="CF33" i="2"/>
  <c r="CE33" i="2"/>
  <c r="CD33" i="2"/>
  <c r="BD33" i="2"/>
  <c r="BC33" i="2"/>
  <c r="BB33" i="2"/>
  <c r="BA33" i="2"/>
  <c r="AZ33" i="2"/>
  <c r="AY33" i="2"/>
  <c r="AV33" i="2"/>
  <c r="AU33" i="2"/>
  <c r="AL33" i="2" s="1"/>
  <c r="AT33" i="2"/>
  <c r="AS33" i="2"/>
  <c r="AJ33" i="2" s="1"/>
  <c r="AM33" i="2"/>
  <c r="AK33" i="2"/>
  <c r="AE33" i="2" s="1"/>
  <c r="CH32" i="2"/>
  <c r="CG32" i="2"/>
  <c r="CF32" i="2"/>
  <c r="CE32" i="2"/>
  <c r="CD32" i="2"/>
  <c r="BD32" i="2"/>
  <c r="BC32" i="2"/>
  <c r="BB32" i="2"/>
  <c r="BA32" i="2"/>
  <c r="AZ32" i="2"/>
  <c r="AY32" i="2"/>
  <c r="AW32" i="2" s="1"/>
  <c r="AN32" i="2" s="1"/>
  <c r="AV32" i="2"/>
  <c r="AU32" i="2"/>
  <c r="AL32" i="2" s="1"/>
  <c r="AT32" i="2"/>
  <c r="AS32" i="2"/>
  <c r="AJ32" i="2" s="1"/>
  <c r="AM32" i="2"/>
  <c r="CH31" i="2"/>
  <c r="CG31" i="2"/>
  <c r="CF31" i="2"/>
  <c r="CE31" i="2"/>
  <c r="CD31" i="2"/>
  <c r="BD31" i="2"/>
  <c r="BC31" i="2"/>
  <c r="BB31" i="2"/>
  <c r="BA31" i="2"/>
  <c r="AZ31" i="2"/>
  <c r="AY31" i="2"/>
  <c r="AW31" i="2" s="1"/>
  <c r="AN31" i="2" s="1"/>
  <c r="AG31" i="2" s="1"/>
  <c r="AX31" i="2"/>
  <c r="AO31" i="2" s="1"/>
  <c r="AV31" i="2"/>
  <c r="AM31" i="2" s="1"/>
  <c r="AU31" i="2"/>
  <c r="AL31" i="2" s="1"/>
  <c r="AT31" i="2"/>
  <c r="AR31" i="2" s="1"/>
  <c r="AS31" i="2"/>
  <c r="AJ31" i="2" s="1"/>
  <c r="CH30" i="2"/>
  <c r="CG30" i="2"/>
  <c r="CF30" i="2"/>
  <c r="CE30" i="2"/>
  <c r="CD30" i="2"/>
  <c r="BD30" i="2"/>
  <c r="BC30" i="2"/>
  <c r="BB30" i="2"/>
  <c r="BA30" i="2"/>
  <c r="AZ30" i="2"/>
  <c r="AY30" i="2"/>
  <c r="AV30" i="2"/>
  <c r="AU30" i="2"/>
  <c r="AL30" i="2" s="1"/>
  <c r="AT30" i="2"/>
  <c r="AK30" i="2" s="1"/>
  <c r="AE30" i="2" s="1"/>
  <c r="AS30" i="2"/>
  <c r="AJ30" i="2" s="1"/>
  <c r="AM30" i="2"/>
  <c r="CH29" i="2"/>
  <c r="CG29" i="2"/>
  <c r="CF29" i="2"/>
  <c r="CE29" i="2"/>
  <c r="CD29" i="2"/>
  <c r="BD29" i="2"/>
  <c r="BC29" i="2"/>
  <c r="BB29" i="2"/>
  <c r="BA29" i="2"/>
  <c r="AZ29" i="2"/>
  <c r="AX29" i="2" s="1"/>
  <c r="AO29" i="2" s="1"/>
  <c r="AI29" i="2" s="1"/>
  <c r="AY29" i="2"/>
  <c r="AW29" i="2" s="1"/>
  <c r="AN29" i="2" s="1"/>
  <c r="AV29" i="2"/>
  <c r="AU29" i="2"/>
  <c r="AL29" i="2" s="1"/>
  <c r="AT29" i="2"/>
  <c r="AS29" i="2"/>
  <c r="AJ29" i="2" s="1"/>
  <c r="AM29" i="2"/>
  <c r="AK29" i="2"/>
  <c r="CH28" i="2"/>
  <c r="CG28" i="2"/>
  <c r="CF28" i="2"/>
  <c r="CE28" i="2"/>
  <c r="CD28" i="2"/>
  <c r="BD28" i="2"/>
  <c r="BC28" i="2"/>
  <c r="BB28" i="2"/>
  <c r="BA28" i="2"/>
  <c r="AZ28" i="2"/>
  <c r="AY28" i="2"/>
  <c r="AV28" i="2"/>
  <c r="AU28" i="2"/>
  <c r="AL28" i="2" s="1"/>
  <c r="AT28" i="2"/>
  <c r="AK28" i="2" s="1"/>
  <c r="AS28" i="2"/>
  <c r="AJ28" i="2" s="1"/>
  <c r="AM28" i="2"/>
  <c r="CH27" i="2"/>
  <c r="CG27" i="2"/>
  <c r="CF27" i="2"/>
  <c r="CE27" i="2"/>
  <c r="BT27" i="2"/>
  <c r="BD27" i="2"/>
  <c r="BC27" i="2"/>
  <c r="BB27" i="2"/>
  <c r="BA27" i="2"/>
  <c r="AZ27" i="2"/>
  <c r="AY27" i="2"/>
  <c r="AV27" i="2"/>
  <c r="AM27" i="2" s="1"/>
  <c r="AU27" i="2"/>
  <c r="AT27" i="2"/>
  <c r="AK27" i="2" s="1"/>
  <c r="AS27" i="2"/>
  <c r="AL27" i="2"/>
  <c r="CH26" i="2"/>
  <c r="CG26" i="2"/>
  <c r="CF26" i="2"/>
  <c r="CE26" i="2"/>
  <c r="CD26" i="2"/>
  <c r="BD26" i="2"/>
  <c r="BC26" i="2"/>
  <c r="BB26" i="2"/>
  <c r="BA26" i="2"/>
  <c r="AZ26" i="2"/>
  <c r="AY26" i="2"/>
  <c r="AW26" i="2"/>
  <c r="AN26" i="2" s="1"/>
  <c r="AV26" i="2"/>
  <c r="AU26" i="2"/>
  <c r="AL26" i="2" s="1"/>
  <c r="AT26" i="2"/>
  <c r="AK26" i="2" s="1"/>
  <c r="AS26" i="2"/>
  <c r="AJ26" i="2" s="1"/>
  <c r="AM26" i="2"/>
  <c r="CH25" i="2"/>
  <c r="CG25" i="2"/>
  <c r="CF25" i="2"/>
  <c r="CE25" i="2"/>
  <c r="CD25" i="2"/>
  <c r="BD25" i="2"/>
  <c r="BC25" i="2"/>
  <c r="BB25" i="2"/>
  <c r="BA25" i="2"/>
  <c r="AZ25" i="2"/>
  <c r="AY25" i="2"/>
  <c r="AW25" i="2" s="1"/>
  <c r="AN25" i="2" s="1"/>
  <c r="AV25" i="2"/>
  <c r="AU25" i="2"/>
  <c r="AL25" i="2" s="1"/>
  <c r="AT25" i="2"/>
  <c r="AK25" i="2" s="1"/>
  <c r="AS25" i="2"/>
  <c r="AJ25" i="2" s="1"/>
  <c r="AE25" i="2" s="1"/>
  <c r="AM25" i="2"/>
  <c r="CH24" i="2"/>
  <c r="CG24" i="2"/>
  <c r="CF24" i="2"/>
  <c r="CE24" i="2"/>
  <c r="CD24" i="2"/>
  <c r="BD24" i="2"/>
  <c r="BC24" i="2"/>
  <c r="BB24" i="2"/>
  <c r="BA24" i="2"/>
  <c r="AZ24" i="2"/>
  <c r="AY24" i="2"/>
  <c r="AV24" i="2"/>
  <c r="AU24" i="2"/>
  <c r="AL24" i="2" s="1"/>
  <c r="AT24" i="2"/>
  <c r="AK24" i="2" s="1"/>
  <c r="AS24" i="2"/>
  <c r="AJ24" i="2" s="1"/>
  <c r="AM24" i="2"/>
  <c r="CH23" i="2"/>
  <c r="CG23" i="2"/>
  <c r="CF23" i="2"/>
  <c r="CE23" i="2"/>
  <c r="CD23" i="2"/>
  <c r="BD23" i="2"/>
  <c r="BC23" i="2"/>
  <c r="BB23" i="2"/>
  <c r="BA23" i="2"/>
  <c r="AZ23" i="2"/>
  <c r="AX23" i="2" s="1"/>
  <c r="AY23" i="2"/>
  <c r="AV23" i="2"/>
  <c r="AU23" i="2"/>
  <c r="AL23" i="2" s="1"/>
  <c r="AF23" i="2" s="1"/>
  <c r="AT23" i="2"/>
  <c r="AK23" i="2" s="1"/>
  <c r="AS23" i="2"/>
  <c r="AJ23" i="2" s="1"/>
  <c r="AM23" i="2"/>
  <c r="CH22" i="2"/>
  <c r="CG22" i="2"/>
  <c r="CF22" i="2"/>
  <c r="CE22" i="2"/>
  <c r="CD22" i="2"/>
  <c r="BD22" i="2"/>
  <c r="BC22" i="2"/>
  <c r="BB22" i="2"/>
  <c r="BA22" i="2"/>
  <c r="AZ22" i="2"/>
  <c r="AX22" i="2" s="1"/>
  <c r="AY22" i="2"/>
  <c r="AV22" i="2"/>
  <c r="AU22" i="2"/>
  <c r="AL22" i="2" s="1"/>
  <c r="AF22" i="2" s="1"/>
  <c r="AT22" i="2"/>
  <c r="AS22" i="2"/>
  <c r="AJ22" i="2" s="1"/>
  <c r="AM22" i="2"/>
  <c r="AK22" i="2"/>
  <c r="CH21" i="2"/>
  <c r="CG21" i="2"/>
  <c r="CF21" i="2"/>
  <c r="CE21" i="2"/>
  <c r="CD21" i="2"/>
  <c r="BD21" i="2"/>
  <c r="BC21" i="2"/>
  <c r="BB21" i="2"/>
  <c r="BA21" i="2"/>
  <c r="AZ21" i="2"/>
  <c r="AY21" i="2"/>
  <c r="AV21" i="2"/>
  <c r="AU21" i="2"/>
  <c r="AL21" i="2" s="1"/>
  <c r="AT21" i="2"/>
  <c r="AS21" i="2"/>
  <c r="AJ21" i="2" s="1"/>
  <c r="AM21" i="2"/>
  <c r="AK21" i="2"/>
  <c r="CH20" i="2"/>
  <c r="CG20" i="2"/>
  <c r="CF20" i="2"/>
  <c r="CE20" i="2"/>
  <c r="CD20" i="2"/>
  <c r="BD20" i="2"/>
  <c r="BC20" i="2"/>
  <c r="BB20" i="2"/>
  <c r="BA20" i="2"/>
  <c r="AZ20" i="2"/>
  <c r="AY20" i="2"/>
  <c r="AW20" i="2" s="1"/>
  <c r="AN20" i="2" s="1"/>
  <c r="AV20" i="2"/>
  <c r="AU20" i="2"/>
  <c r="AL20" i="2" s="1"/>
  <c r="AT20" i="2"/>
  <c r="AK20" i="2" s="1"/>
  <c r="AS20" i="2"/>
  <c r="AJ20" i="2" s="1"/>
  <c r="AM20" i="2"/>
  <c r="CH19" i="2"/>
  <c r="CG19" i="2"/>
  <c r="CF19" i="2"/>
  <c r="CE19" i="2"/>
  <c r="CD19" i="2"/>
  <c r="BD19" i="2"/>
  <c r="BC19" i="2"/>
  <c r="BB19" i="2"/>
  <c r="BA19" i="2"/>
  <c r="AZ19" i="2"/>
  <c r="AY19" i="2"/>
  <c r="AW19" i="2" s="1"/>
  <c r="AN19" i="2" s="1"/>
  <c r="AV19" i="2"/>
  <c r="AU19" i="2"/>
  <c r="AL19" i="2" s="1"/>
  <c r="AT19" i="2"/>
  <c r="AK19" i="2" s="1"/>
  <c r="AS19" i="2"/>
  <c r="AJ19" i="2" s="1"/>
  <c r="AM19" i="2"/>
  <c r="CH18" i="2"/>
  <c r="CG18" i="2"/>
  <c r="CF18" i="2"/>
  <c r="CE18" i="2"/>
  <c r="CD18" i="2"/>
  <c r="BD18" i="2"/>
  <c r="BC18" i="2"/>
  <c r="BB18" i="2"/>
  <c r="BA18" i="2"/>
  <c r="AZ18" i="2"/>
  <c r="AX18" i="2" s="1"/>
  <c r="AY18" i="2"/>
  <c r="AV18" i="2"/>
  <c r="AU18" i="2"/>
  <c r="AL18" i="2" s="1"/>
  <c r="AT18" i="2"/>
  <c r="AK18" i="2" s="1"/>
  <c r="AS18" i="2"/>
  <c r="AJ18" i="2" s="1"/>
  <c r="AM18" i="2"/>
  <c r="CH17" i="2"/>
  <c r="CG17" i="2"/>
  <c r="CF17" i="2"/>
  <c r="CE17" i="2"/>
  <c r="CD17" i="2"/>
  <c r="BD17" i="2"/>
  <c r="BC17" i="2"/>
  <c r="BB17" i="2"/>
  <c r="BA17" i="2"/>
  <c r="AZ17" i="2"/>
  <c r="AY17" i="2"/>
  <c r="AV17" i="2"/>
  <c r="AU17" i="2"/>
  <c r="AL17" i="2" s="1"/>
  <c r="AF17" i="2" s="1"/>
  <c r="AT17" i="2"/>
  <c r="AK17" i="2" s="1"/>
  <c r="AS17" i="2"/>
  <c r="AJ17" i="2" s="1"/>
  <c r="AM17" i="2"/>
  <c r="CH16" i="2"/>
  <c r="CG16" i="2"/>
  <c r="CF16" i="2"/>
  <c r="CE16" i="2"/>
  <c r="CD16" i="2"/>
  <c r="BD16" i="2"/>
  <c r="BC16" i="2"/>
  <c r="BB16" i="2"/>
  <c r="BA16" i="2"/>
  <c r="AZ16" i="2"/>
  <c r="AY16" i="2"/>
  <c r="AV16" i="2"/>
  <c r="AU16" i="2"/>
  <c r="AL16" i="2" s="1"/>
  <c r="AT16" i="2"/>
  <c r="AK16" i="2" s="1"/>
  <c r="AS16" i="2"/>
  <c r="AJ16" i="2" s="1"/>
  <c r="AM16" i="2"/>
  <c r="CH15" i="2"/>
  <c r="CG15" i="2"/>
  <c r="CF15" i="2"/>
  <c r="CE15" i="2"/>
  <c r="CD15" i="2"/>
  <c r="BD15" i="2"/>
  <c r="BC15" i="2"/>
  <c r="BB15" i="2"/>
  <c r="BA15" i="2"/>
  <c r="AZ15" i="2"/>
  <c r="AX15" i="2" s="1"/>
  <c r="AY15" i="2"/>
  <c r="AV15" i="2"/>
  <c r="AU15" i="2"/>
  <c r="AL15" i="2" s="1"/>
  <c r="AF15" i="2" s="1"/>
  <c r="AT15" i="2"/>
  <c r="AS15" i="2"/>
  <c r="AJ15" i="2" s="1"/>
  <c r="AM15" i="2"/>
  <c r="AK15" i="2"/>
  <c r="CH14" i="2"/>
  <c r="CG14" i="2"/>
  <c r="CF14" i="2"/>
  <c r="CE14" i="2"/>
  <c r="CD14" i="2"/>
  <c r="BD14" i="2"/>
  <c r="BC14" i="2"/>
  <c r="BB14" i="2"/>
  <c r="BA14" i="2"/>
  <c r="AZ14" i="2"/>
  <c r="AY14" i="2"/>
  <c r="AV14" i="2"/>
  <c r="AU14" i="2"/>
  <c r="AL14" i="2" s="1"/>
  <c r="AT14" i="2"/>
  <c r="AK14" i="2" s="1"/>
  <c r="AS14" i="2"/>
  <c r="AJ14" i="2" s="1"/>
  <c r="AM14" i="2"/>
  <c r="CH13" i="2"/>
  <c r="CG13" i="2"/>
  <c r="CF13" i="2"/>
  <c r="CE13" i="2"/>
  <c r="CD13" i="2"/>
  <c r="BD13" i="2"/>
  <c r="BC13" i="2"/>
  <c r="BB13" i="2"/>
  <c r="BA13" i="2"/>
  <c r="AZ13" i="2"/>
  <c r="AY13" i="2"/>
  <c r="AV13" i="2"/>
  <c r="AU13" i="2"/>
  <c r="AL13" i="2" s="1"/>
  <c r="AT13" i="2"/>
  <c r="AS13" i="2"/>
  <c r="AJ13" i="2" s="1"/>
  <c r="AM13" i="2"/>
  <c r="AK13" i="2"/>
  <c r="CH12" i="2"/>
  <c r="CG12" i="2"/>
  <c r="CF12" i="2"/>
  <c r="CE12" i="2"/>
  <c r="CD12" i="2"/>
  <c r="BD12" i="2"/>
  <c r="BC12" i="2"/>
  <c r="BB12" i="2"/>
  <c r="BA12" i="2"/>
  <c r="AZ12" i="2"/>
  <c r="AY12" i="2"/>
  <c r="AW12" i="2" s="1"/>
  <c r="AN12" i="2" s="1"/>
  <c r="AV12" i="2"/>
  <c r="AU12" i="2"/>
  <c r="AL12" i="2" s="1"/>
  <c r="AT12" i="2"/>
  <c r="AK12" i="2" s="1"/>
  <c r="AS12" i="2"/>
  <c r="AJ12" i="2" s="1"/>
  <c r="AM12" i="2"/>
  <c r="CH11" i="2"/>
  <c r="CG11" i="2"/>
  <c r="CF11" i="2"/>
  <c r="CE11" i="2"/>
  <c r="CD11" i="2"/>
  <c r="BD11" i="2"/>
  <c r="BC11" i="2"/>
  <c r="BB11" i="2"/>
  <c r="BA11" i="2"/>
  <c r="AZ11" i="2"/>
  <c r="AY11" i="2"/>
  <c r="AW11" i="2" s="1"/>
  <c r="AN11" i="2" s="1"/>
  <c r="AV11" i="2"/>
  <c r="AU11" i="2"/>
  <c r="AL11" i="2" s="1"/>
  <c r="AT11" i="2"/>
  <c r="AK11" i="2" s="1"/>
  <c r="AS11" i="2"/>
  <c r="AJ11" i="2" s="1"/>
  <c r="AM11" i="2"/>
  <c r="CH10" i="2"/>
  <c r="CG10" i="2"/>
  <c r="CF10" i="2"/>
  <c r="CE10" i="2"/>
  <c r="CD10" i="2"/>
  <c r="BD10" i="2"/>
  <c r="BC10" i="2"/>
  <c r="BB10" i="2"/>
  <c r="BA10" i="2"/>
  <c r="AZ10" i="2"/>
  <c r="AX10" i="2" s="1"/>
  <c r="AY10" i="2"/>
  <c r="AV10" i="2"/>
  <c r="AU10" i="2"/>
  <c r="AL10" i="2" s="1"/>
  <c r="AF10" i="2" s="1"/>
  <c r="AT10" i="2"/>
  <c r="AK10" i="2" s="1"/>
  <c r="AS10" i="2"/>
  <c r="AJ10" i="2" s="1"/>
  <c r="AM10" i="2"/>
  <c r="CH9" i="2"/>
  <c r="CG9" i="2"/>
  <c r="CF9" i="2"/>
  <c r="CE9" i="2"/>
  <c r="CD9" i="2"/>
  <c r="BD9" i="2"/>
  <c r="BC9" i="2"/>
  <c r="BB9" i="2"/>
  <c r="BA9" i="2"/>
  <c r="AZ9" i="2"/>
  <c r="AX9" i="2" s="1"/>
  <c r="AY9" i="2"/>
  <c r="AV9" i="2"/>
  <c r="AU9" i="2"/>
  <c r="AL9" i="2" s="1"/>
  <c r="AF9" i="2" s="1"/>
  <c r="AT9" i="2"/>
  <c r="AK9" i="2" s="1"/>
  <c r="AS9" i="2"/>
  <c r="AJ9" i="2" s="1"/>
  <c r="AM9" i="2"/>
  <c r="CH8" i="2"/>
  <c r="CG8" i="2"/>
  <c r="CF8" i="2"/>
  <c r="CE8" i="2"/>
  <c r="CD8" i="2"/>
  <c r="BD8" i="2"/>
  <c r="BC8" i="2"/>
  <c r="BB8" i="2"/>
  <c r="BA8" i="2"/>
  <c r="AZ8" i="2"/>
  <c r="AY8" i="2"/>
  <c r="AV8" i="2"/>
  <c r="AU8" i="2"/>
  <c r="AL8" i="2" s="1"/>
  <c r="AT8" i="2"/>
  <c r="AS8" i="2"/>
  <c r="AJ8" i="2" s="1"/>
  <c r="AM8" i="2"/>
  <c r="AK8" i="2"/>
  <c r="CH7" i="2"/>
  <c r="CG7" i="2"/>
  <c r="CF7" i="2"/>
  <c r="CE7" i="2"/>
  <c r="CD7" i="2"/>
  <c r="BD7" i="2"/>
  <c r="BC7" i="2"/>
  <c r="BB7" i="2"/>
  <c r="BA7" i="2"/>
  <c r="AZ7" i="2"/>
  <c r="AY7" i="2"/>
  <c r="AV7" i="2"/>
  <c r="AU7" i="2"/>
  <c r="AL7" i="2" s="1"/>
  <c r="AT7" i="2"/>
  <c r="AS7" i="2"/>
  <c r="AJ7" i="2" s="1"/>
  <c r="AM7" i="2"/>
  <c r="AK7" i="2"/>
  <c r="CH6" i="2"/>
  <c r="CG6" i="2"/>
  <c r="CF6" i="2"/>
  <c r="CE6" i="2"/>
  <c r="CD6" i="2"/>
  <c r="BD6" i="2"/>
  <c r="BC6" i="2"/>
  <c r="BB6" i="2"/>
  <c r="BA6" i="2"/>
  <c r="AZ6" i="2"/>
  <c r="AY6" i="2"/>
  <c r="AV6" i="2"/>
  <c r="AU6" i="2"/>
  <c r="AL6" i="2" s="1"/>
  <c r="AT6" i="2"/>
  <c r="AK6" i="2" s="1"/>
  <c r="AS6" i="2"/>
  <c r="AJ6" i="2" s="1"/>
  <c r="AM6" i="2"/>
  <c r="CH5" i="2"/>
  <c r="CG5" i="2"/>
  <c r="CF5" i="2"/>
  <c r="CE5" i="2"/>
  <c r="CD5" i="2"/>
  <c r="BD5" i="2"/>
  <c r="BC5" i="2"/>
  <c r="BB5" i="2"/>
  <c r="BA5" i="2"/>
  <c r="AZ5" i="2"/>
  <c r="AY5" i="2"/>
  <c r="AV5" i="2"/>
  <c r="AU5" i="2"/>
  <c r="AL5" i="2" s="1"/>
  <c r="AT5" i="2"/>
  <c r="AK5" i="2" s="1"/>
  <c r="AS5" i="2"/>
  <c r="AJ5" i="2" s="1"/>
  <c r="AM5" i="2"/>
  <c r="CH4" i="2"/>
  <c r="CG4" i="2"/>
  <c r="CF4" i="2"/>
  <c r="CE4" i="2"/>
  <c r="CD4" i="2"/>
  <c r="BD4" i="2"/>
  <c r="BC4" i="2"/>
  <c r="BB4" i="2"/>
  <c r="BA4" i="2"/>
  <c r="AZ4" i="2"/>
  <c r="AX4" i="2" s="1"/>
  <c r="AY4" i="2"/>
  <c r="AV4" i="2"/>
  <c r="AU4" i="2"/>
  <c r="AL4" i="2" s="1"/>
  <c r="AT4" i="2"/>
  <c r="AK4" i="2" s="1"/>
  <c r="AS4" i="2"/>
  <c r="AJ4" i="2" s="1"/>
  <c r="AM4" i="2"/>
  <c r="CH3" i="2"/>
  <c r="CG3" i="2"/>
  <c r="CF3" i="2"/>
  <c r="CE3" i="2"/>
  <c r="CD3" i="2"/>
  <c r="BD3" i="2"/>
  <c r="BC3" i="2"/>
  <c r="BB3" i="2"/>
  <c r="BA3" i="2"/>
  <c r="AZ3" i="2"/>
  <c r="AY3" i="2"/>
  <c r="AV3" i="2"/>
  <c r="AU3" i="2"/>
  <c r="AL3" i="2" s="1"/>
  <c r="AF3" i="2" s="1"/>
  <c r="AT3" i="2"/>
  <c r="AK3" i="2" s="1"/>
  <c r="AS3" i="2"/>
  <c r="AJ3" i="2" s="1"/>
  <c r="AM3" i="2"/>
  <c r="CH2" i="2"/>
  <c r="CG2" i="2"/>
  <c r="CF2" i="2"/>
  <c r="CE2" i="2"/>
  <c r="CD2" i="2"/>
  <c r="BD2" i="2"/>
  <c r="BC2" i="2"/>
  <c r="BB2" i="2"/>
  <c r="BA2" i="2"/>
  <c r="AZ2" i="2"/>
  <c r="AY2" i="2"/>
  <c r="AV2" i="2"/>
  <c r="AU2" i="2"/>
  <c r="AT2" i="2"/>
  <c r="AS2" i="2"/>
  <c r="AJ2" i="2" s="1"/>
  <c r="AM2" i="2"/>
  <c r="AW2" i="5" l="1"/>
  <c r="AW27" i="2"/>
  <c r="AN27" i="2" s="1"/>
  <c r="AW12" i="3"/>
  <c r="AN12" i="3" s="1"/>
  <c r="AF27" i="2"/>
  <c r="AM67" i="2"/>
  <c r="BB67" i="2"/>
  <c r="CE67" i="2"/>
  <c r="AX11" i="2"/>
  <c r="AX19" i="2"/>
  <c r="AX25" i="2"/>
  <c r="AO25" i="2" s="1"/>
  <c r="AI25" i="2" s="1"/>
  <c r="AW28" i="2"/>
  <c r="AX32" i="2"/>
  <c r="AO32" i="2" s="1"/>
  <c r="AG32" i="2" s="1"/>
  <c r="AW33" i="2"/>
  <c r="AN33" i="2" s="1"/>
  <c r="AG33" i="2" s="1"/>
  <c r="AW34" i="2"/>
  <c r="AN34" i="2" s="1"/>
  <c r="AW35" i="2"/>
  <c r="AN35" i="2" s="1"/>
  <c r="AW36" i="2"/>
  <c r="AN36" i="2" s="1"/>
  <c r="AR39" i="2"/>
  <c r="AX39" i="2"/>
  <c r="AO39" i="2" s="1"/>
  <c r="AG39" i="2" s="1"/>
  <c r="AW41" i="2"/>
  <c r="AN41" i="2" s="1"/>
  <c r="AE53" i="2"/>
  <c r="BO77" i="5"/>
  <c r="BO79" i="5" s="1"/>
  <c r="AW5" i="2"/>
  <c r="AN5" i="2" s="1"/>
  <c r="AI43" i="2"/>
  <c r="AI55" i="2"/>
  <c r="AV67" i="2"/>
  <c r="AX5" i="2"/>
  <c r="AF5" i="2"/>
  <c r="AX7" i="2"/>
  <c r="AO7" i="2" s="1"/>
  <c r="AI7" i="2" s="1"/>
  <c r="AW8" i="2"/>
  <c r="AN8" i="2" s="1"/>
  <c r="AF11" i="2"/>
  <c r="AX14" i="2"/>
  <c r="AW15" i="2"/>
  <c r="AN15" i="2" s="1"/>
  <c r="AH15" i="2" s="1"/>
  <c r="AW16" i="2"/>
  <c r="AN16" i="2" s="1"/>
  <c r="AF19" i="2"/>
  <c r="AW23" i="2"/>
  <c r="AN23" i="2" s="1"/>
  <c r="AW24" i="2"/>
  <c r="AN24" i="2" s="1"/>
  <c r="AF25" i="2"/>
  <c r="AX27" i="2"/>
  <c r="AO27" i="2" s="1"/>
  <c r="AX28" i="2"/>
  <c r="AR33" i="2"/>
  <c r="AX33" i="2"/>
  <c r="AO33" i="2" s="1"/>
  <c r="AX34" i="2"/>
  <c r="AO34" i="2" s="1"/>
  <c r="AR35" i="2"/>
  <c r="AX35" i="2"/>
  <c r="AO35" i="2" s="1"/>
  <c r="AX36" i="2"/>
  <c r="AO36" i="2" s="1"/>
  <c r="AW37" i="2"/>
  <c r="AN37" i="2" s="1"/>
  <c r="AH37" i="2" s="1"/>
  <c r="AD37" i="2" s="1"/>
  <c r="AK39" i="2"/>
  <c r="AE39" i="2" s="1"/>
  <c r="AX40" i="2"/>
  <c r="AO40" i="2" s="1"/>
  <c r="AX41" i="2"/>
  <c r="AO41" i="2" s="1"/>
  <c r="AG41" i="2" s="1"/>
  <c r="AX45" i="2"/>
  <c r="AO45" i="2" s="1"/>
  <c r="AI45" i="2" s="1"/>
  <c r="AX49" i="2"/>
  <c r="AO49" i="2" s="1"/>
  <c r="AI49" i="2" s="1"/>
  <c r="AX53" i="2"/>
  <c r="AO53" i="2" s="1"/>
  <c r="AI53" i="2" s="1"/>
  <c r="AF59" i="2"/>
  <c r="AX60" i="2"/>
  <c r="AO60" i="2" s="1"/>
  <c r="AW64" i="2"/>
  <c r="AN64" i="2" s="1"/>
  <c r="AW66" i="2"/>
  <c r="AN66" i="2" s="1"/>
  <c r="AW2" i="3"/>
  <c r="AN2" i="3" s="1"/>
  <c r="AQ3" i="3"/>
  <c r="AX5" i="3"/>
  <c r="AO5" i="3" s="1"/>
  <c r="AX8" i="3"/>
  <c r="AW9" i="3"/>
  <c r="AN9" i="3" s="1"/>
  <c r="AH9" i="3" s="1"/>
  <c r="AW10" i="3"/>
  <c r="AN10" i="3" s="1"/>
  <c r="AK80" i="5"/>
  <c r="AW6" i="2"/>
  <c r="AN6" i="2" s="1"/>
  <c r="AI47" i="2"/>
  <c r="AI51" i="2"/>
  <c r="AF7" i="2"/>
  <c r="AF13" i="2"/>
  <c r="AF21" i="2"/>
  <c r="AG27" i="2"/>
  <c r="AF33" i="2"/>
  <c r="AF34" i="2"/>
  <c r="AE43" i="2"/>
  <c r="AX46" i="2"/>
  <c r="AO46" i="2" s="1"/>
  <c r="AE47" i="2"/>
  <c r="AW47" i="2"/>
  <c r="AN47" i="2" s="1"/>
  <c r="AX50" i="2"/>
  <c r="AO50" i="2" s="1"/>
  <c r="AI50" i="2" s="1"/>
  <c r="AE51" i="2"/>
  <c r="AW51" i="2"/>
  <c r="AN51" i="2" s="1"/>
  <c r="AX54" i="2"/>
  <c r="AO54" i="2" s="1"/>
  <c r="AW55" i="2"/>
  <c r="AN55" i="2" s="1"/>
  <c r="AG55" i="2" s="1"/>
  <c r="AW61" i="2"/>
  <c r="AW65" i="2"/>
  <c r="AN65" i="2" s="1"/>
  <c r="BO72" i="2"/>
  <c r="AX2" i="3"/>
  <c r="AR2" i="3" s="1"/>
  <c r="AE4" i="3"/>
  <c r="AF8" i="3"/>
  <c r="AW8" i="3"/>
  <c r="AN8" i="3" s="1"/>
  <c r="AF9" i="3"/>
  <c r="AF11" i="3"/>
  <c r="BE77" i="5"/>
  <c r="AH26" i="2"/>
  <c r="AE26" i="2"/>
  <c r="AY67" i="2"/>
  <c r="BC67" i="2"/>
  <c r="CF67" i="2"/>
  <c r="AF4" i="2"/>
  <c r="AF8" i="2"/>
  <c r="AW10" i="2"/>
  <c r="AN10" i="2" s="1"/>
  <c r="AF12" i="2"/>
  <c r="AX13" i="2"/>
  <c r="AR13" i="2" s="1"/>
  <c r="AW14" i="2"/>
  <c r="AN14" i="2" s="1"/>
  <c r="AF16" i="2"/>
  <c r="AX17" i="2"/>
  <c r="AG29" i="2"/>
  <c r="AK34" i="2"/>
  <c r="AE34" i="2" s="1"/>
  <c r="AI39" i="2"/>
  <c r="AT67" i="2"/>
  <c r="BD67" i="2"/>
  <c r="AW3" i="2"/>
  <c r="AN3" i="2" s="1"/>
  <c r="AH3" i="2" s="1"/>
  <c r="AX6" i="2"/>
  <c r="AW7" i="2"/>
  <c r="AN7" i="2" s="1"/>
  <c r="AR29" i="2"/>
  <c r="AK31" i="2"/>
  <c r="AI31" i="2" s="1"/>
  <c r="AK35" i="2"/>
  <c r="AE35" i="2" s="1"/>
  <c r="AI38" i="2"/>
  <c r="AZ67" i="2"/>
  <c r="CG67" i="2"/>
  <c r="AK2" i="2"/>
  <c r="AE2" i="2" s="1"/>
  <c r="AU67" i="2"/>
  <c r="AX3" i="2"/>
  <c r="AW4" i="2"/>
  <c r="AN4" i="2" s="1"/>
  <c r="AF6" i="2"/>
  <c r="AF14" i="2"/>
  <c r="AF18" i="2"/>
  <c r="BT67" i="2"/>
  <c r="CD27" i="2"/>
  <c r="CD67" i="2" s="1"/>
  <c r="AE28" i="2"/>
  <c r="AK32" i="2"/>
  <c r="AI32" i="2" s="1"/>
  <c r="AF32" i="2"/>
  <c r="AI33" i="2"/>
  <c r="AG34" i="2"/>
  <c r="AK36" i="2"/>
  <c r="AE36" i="2" s="1"/>
  <c r="AF63" i="2"/>
  <c r="AH63" i="2"/>
  <c r="AI5" i="3"/>
  <c r="AX8" i="2"/>
  <c r="AW9" i="2"/>
  <c r="AN9" i="2" s="1"/>
  <c r="AH9" i="2" s="1"/>
  <c r="AX12" i="2"/>
  <c r="AW13" i="2"/>
  <c r="AN13" i="2" s="1"/>
  <c r="AX16" i="2"/>
  <c r="AW17" i="2"/>
  <c r="AN17" i="2" s="1"/>
  <c r="AH17" i="2" s="1"/>
  <c r="AQ27" i="2"/>
  <c r="AJ27" i="2"/>
  <c r="AR28" i="2"/>
  <c r="AO28" i="2"/>
  <c r="AI28" i="2" s="1"/>
  <c r="AI34" i="2"/>
  <c r="AI40" i="2"/>
  <c r="AK41" i="2"/>
  <c r="AE41" i="2" s="1"/>
  <c r="AH64" i="2"/>
  <c r="AI42" i="2"/>
  <c r="AR43" i="2"/>
  <c r="AG43" i="2"/>
  <c r="AI44" i="2"/>
  <c r="AR45" i="2"/>
  <c r="AG45" i="2"/>
  <c r="AI46" i="2"/>
  <c r="AR47" i="2"/>
  <c r="AG47" i="2"/>
  <c r="AI48" i="2"/>
  <c r="AR49" i="2"/>
  <c r="AG49" i="2"/>
  <c r="AR51" i="2"/>
  <c r="AG51" i="2"/>
  <c r="AI52" i="2"/>
  <c r="AR53" i="2"/>
  <c r="AG53" i="2"/>
  <c r="AI54" i="2"/>
  <c r="AR55" i="2"/>
  <c r="AI56" i="2"/>
  <c r="AF2" i="3"/>
  <c r="AG3" i="3"/>
  <c r="AF5" i="3"/>
  <c r="AF35" i="2"/>
  <c r="AF36" i="2"/>
  <c r="AF37" i="2"/>
  <c r="AF39" i="2"/>
  <c r="AF41" i="2"/>
  <c r="AF43" i="2"/>
  <c r="AF45" i="2"/>
  <c r="AF47" i="2"/>
  <c r="AF49" i="2"/>
  <c r="AF51" i="2"/>
  <c r="AF53" i="2"/>
  <c r="AF55" i="2"/>
  <c r="AI58" i="2"/>
  <c r="AR4" i="3"/>
  <c r="AE10" i="3"/>
  <c r="AG10" i="3"/>
  <c r="AX20" i="2"/>
  <c r="AO20" i="2" s="1"/>
  <c r="AI20" i="2" s="1"/>
  <c r="AW21" i="2"/>
  <c r="AN21" i="2" s="1"/>
  <c r="AH21" i="2" s="1"/>
  <c r="AX24" i="2"/>
  <c r="AF26" i="2"/>
  <c r="AX26" i="2"/>
  <c r="AR26" i="2" s="1"/>
  <c r="AH29" i="2"/>
  <c r="AD29" i="2" s="1"/>
  <c r="AW30" i="2"/>
  <c r="AF31" i="2"/>
  <c r="AE57" i="2"/>
  <c r="AW58" i="2"/>
  <c r="AN58" i="2" s="1"/>
  <c r="AH58" i="2" s="1"/>
  <c r="AD58" i="2" s="1"/>
  <c r="AJ3" i="3"/>
  <c r="AH3" i="3" s="1"/>
  <c r="AI4" i="3"/>
  <c r="AX7" i="3"/>
  <c r="AW11" i="3"/>
  <c r="AF12" i="3"/>
  <c r="AX12" i="3"/>
  <c r="AW18" i="2"/>
  <c r="AN18" i="2" s="1"/>
  <c r="AF20" i="2"/>
  <c r="AX21" i="2"/>
  <c r="AW22" i="2"/>
  <c r="AN22" i="2" s="1"/>
  <c r="AH22" i="2" s="1"/>
  <c r="AF24" i="2"/>
  <c r="AH27" i="2"/>
  <c r="AX30" i="2"/>
  <c r="AR38" i="2"/>
  <c r="AW38" i="2"/>
  <c r="AN38" i="2" s="1"/>
  <c r="AG38" i="2" s="1"/>
  <c r="AR40" i="2"/>
  <c r="AW40" i="2"/>
  <c r="AN40" i="2" s="1"/>
  <c r="AR42" i="2"/>
  <c r="AW42" i="2"/>
  <c r="AN42" i="2" s="1"/>
  <c r="AG42" i="2" s="1"/>
  <c r="AR44" i="2"/>
  <c r="AW44" i="2"/>
  <c r="AN44" i="2" s="1"/>
  <c r="AG44" i="2" s="1"/>
  <c r="AR46" i="2"/>
  <c r="AW46" i="2"/>
  <c r="AN46" i="2" s="1"/>
  <c r="AG46" i="2" s="1"/>
  <c r="AR48" i="2"/>
  <c r="AW48" i="2"/>
  <c r="AN48" i="2" s="1"/>
  <c r="AG48" i="2" s="1"/>
  <c r="AW50" i="2"/>
  <c r="AN50" i="2" s="1"/>
  <c r="AR52" i="2"/>
  <c r="AW52" i="2"/>
  <c r="AN52" i="2" s="1"/>
  <c r="AG52" i="2" s="1"/>
  <c r="AR54" i="2"/>
  <c r="AW54" i="2"/>
  <c r="AN54" i="2" s="1"/>
  <c r="AG54" i="2" s="1"/>
  <c r="AR56" i="2"/>
  <c r="AW56" i="2"/>
  <c r="AN56" i="2" s="1"/>
  <c r="AG56" i="2" s="1"/>
  <c r="AW60" i="2"/>
  <c r="AN60" i="2" s="1"/>
  <c r="AG60" i="2" s="1"/>
  <c r="AW62" i="2"/>
  <c r="AQ64" i="2"/>
  <c r="AF66" i="2"/>
  <c r="AX66" i="2"/>
  <c r="AO66" i="2" s="1"/>
  <c r="AR5" i="3"/>
  <c r="AW5" i="3"/>
  <c r="AN5" i="3" s="1"/>
  <c r="AG5" i="3" s="1"/>
  <c r="AR6" i="3"/>
  <c r="AI10" i="3"/>
  <c r="AX11" i="3"/>
  <c r="AO11" i="3" s="1"/>
  <c r="AI11" i="3" s="1"/>
  <c r="AW13" i="3"/>
  <c r="AN13" i="3" s="1"/>
  <c r="AG18" i="5"/>
  <c r="AD18" i="5" s="1"/>
  <c r="AH18" i="5"/>
  <c r="AE2" i="5"/>
  <c r="AH7" i="2"/>
  <c r="AE7" i="2"/>
  <c r="AO10" i="2"/>
  <c r="AI10" i="2" s="1"/>
  <c r="AR10" i="2"/>
  <c r="AH19" i="2"/>
  <c r="AE19" i="2"/>
  <c r="AH8" i="2"/>
  <c r="AE8" i="2"/>
  <c r="AO11" i="2"/>
  <c r="AI11" i="2" s="1"/>
  <c r="AR11" i="2"/>
  <c r="AH12" i="2"/>
  <c r="AE12" i="2"/>
  <c r="AO15" i="2"/>
  <c r="AI15" i="2" s="1"/>
  <c r="AR15" i="2"/>
  <c r="AH16" i="2"/>
  <c r="AE16" i="2"/>
  <c r="AO19" i="2"/>
  <c r="AI19" i="2" s="1"/>
  <c r="AR19" i="2"/>
  <c r="AH20" i="2"/>
  <c r="AE20" i="2"/>
  <c r="AO23" i="2"/>
  <c r="AI23" i="2" s="1"/>
  <c r="AR23" i="2"/>
  <c r="AH24" i="2"/>
  <c r="AE24" i="2"/>
  <c r="AH25" i="2"/>
  <c r="AR25" i="2"/>
  <c r="AO6" i="2"/>
  <c r="AI6" i="2" s="1"/>
  <c r="AR6" i="2"/>
  <c r="AH11" i="2"/>
  <c r="AE11" i="2"/>
  <c r="AO14" i="2"/>
  <c r="AI14" i="2" s="1"/>
  <c r="AR14" i="2"/>
  <c r="AE15" i="2"/>
  <c r="AO18" i="2"/>
  <c r="AI18" i="2" s="1"/>
  <c r="AR18" i="2"/>
  <c r="AN28" i="2"/>
  <c r="AQ28" i="2"/>
  <c r="AP28" i="2" s="1"/>
  <c r="AO3" i="2"/>
  <c r="AI3" i="2" s="1"/>
  <c r="AR3" i="2"/>
  <c r="AE4" i="2"/>
  <c r="AO8" i="2"/>
  <c r="AI8" i="2" s="1"/>
  <c r="AR8" i="2"/>
  <c r="AE9" i="2"/>
  <c r="AO12" i="2"/>
  <c r="AI12" i="2" s="1"/>
  <c r="AR12" i="2"/>
  <c r="AH13" i="2"/>
  <c r="AE13" i="2"/>
  <c r="AO16" i="2"/>
  <c r="AI16" i="2" s="1"/>
  <c r="AR16" i="2"/>
  <c r="AE17" i="2"/>
  <c r="AR20" i="2"/>
  <c r="AE21" i="2"/>
  <c r="AO24" i="2"/>
  <c r="AI24" i="2" s="1"/>
  <c r="AR24" i="2"/>
  <c r="AO26" i="2"/>
  <c r="AI26" i="2" s="1"/>
  <c r="AD26" i="2" s="1"/>
  <c r="AN30" i="2"/>
  <c r="AQ30" i="2"/>
  <c r="AE3" i="2"/>
  <c r="AG19" i="2"/>
  <c r="AO22" i="2"/>
  <c r="AI22" i="2" s="1"/>
  <c r="AR22" i="2"/>
  <c r="AH23" i="2"/>
  <c r="AE23" i="2"/>
  <c r="AO4" i="2"/>
  <c r="AI4" i="2" s="1"/>
  <c r="AR4" i="2"/>
  <c r="AH5" i="2"/>
  <c r="AE5" i="2"/>
  <c r="AO5" i="2"/>
  <c r="AI5" i="2" s="1"/>
  <c r="AR5" i="2"/>
  <c r="AH6" i="2"/>
  <c r="AE6" i="2"/>
  <c r="AO9" i="2"/>
  <c r="AI9" i="2" s="1"/>
  <c r="AR9" i="2"/>
  <c r="AH10" i="2"/>
  <c r="AD10" i="2" s="1"/>
  <c r="AE10" i="2"/>
  <c r="AO13" i="2"/>
  <c r="AI13" i="2" s="1"/>
  <c r="AH14" i="2"/>
  <c r="AE14" i="2"/>
  <c r="AO17" i="2"/>
  <c r="AI17" i="2" s="1"/>
  <c r="AR17" i="2"/>
  <c r="AH18" i="2"/>
  <c r="AE18" i="2"/>
  <c r="AG18" i="2"/>
  <c r="AO21" i="2"/>
  <c r="AI21" i="2" s="1"/>
  <c r="AR21" i="2"/>
  <c r="AE22" i="2"/>
  <c r="AG26" i="2"/>
  <c r="AQ8" i="2"/>
  <c r="AP8" i="2" s="1"/>
  <c r="AQ14" i="2"/>
  <c r="AP14" i="2" s="1"/>
  <c r="AQ18" i="2"/>
  <c r="AP18" i="2" s="1"/>
  <c r="AQ23" i="2"/>
  <c r="AP23" i="2" s="1"/>
  <c r="AD57" i="2"/>
  <c r="AU76" i="5"/>
  <c r="AL2" i="5"/>
  <c r="AI27" i="2"/>
  <c r="AH28" i="2"/>
  <c r="AE29" i="2"/>
  <c r="AF30" i="2"/>
  <c r="AQ31" i="2"/>
  <c r="AP31" i="2" s="1"/>
  <c r="AQ32" i="2"/>
  <c r="AQ33" i="2"/>
  <c r="AP33" i="2" s="1"/>
  <c r="AQ34" i="2"/>
  <c r="AQ35" i="2"/>
  <c r="AQ36" i="2"/>
  <c r="AI37" i="2"/>
  <c r="AQ39" i="2"/>
  <c r="AQ41" i="2"/>
  <c r="AQ43" i="2"/>
  <c r="AP43" i="2" s="1"/>
  <c r="AQ45" i="2"/>
  <c r="AP45" i="2" s="1"/>
  <c r="AQ47" i="2"/>
  <c r="AQ49" i="2"/>
  <c r="AQ51" i="2"/>
  <c r="AP51" i="2" s="1"/>
  <c r="AQ53" i="2"/>
  <c r="AP53" i="2" s="1"/>
  <c r="AG57" i="2"/>
  <c r="AG58" i="2"/>
  <c r="AR65" i="2"/>
  <c r="AO65" i="2"/>
  <c r="AR7" i="3"/>
  <c r="AO7" i="3"/>
  <c r="AL10" i="3"/>
  <c r="AF10" i="3" s="1"/>
  <c r="AQ10" i="3"/>
  <c r="AM76" i="5"/>
  <c r="AQ5" i="2"/>
  <c r="AP5" i="2" s="1"/>
  <c r="AQ6" i="2"/>
  <c r="AP6" i="2" s="1"/>
  <c r="AQ12" i="2"/>
  <c r="AP12" i="2" s="1"/>
  <c r="AQ13" i="2"/>
  <c r="AQ16" i="2"/>
  <c r="AP16" i="2" s="1"/>
  <c r="AQ19" i="2"/>
  <c r="AQ26" i="2"/>
  <c r="AE58" i="2"/>
  <c r="AJ2" i="3"/>
  <c r="BA67" i="2"/>
  <c r="CH67" i="2"/>
  <c r="AF29" i="2"/>
  <c r="AH31" i="2"/>
  <c r="AH32" i="2"/>
  <c r="AH34" i="2"/>
  <c r="AD34" i="2" s="1"/>
  <c r="AH35" i="2"/>
  <c r="AH36" i="2"/>
  <c r="AE38" i="2"/>
  <c r="AF38" i="2"/>
  <c r="AH39" i="2"/>
  <c r="AD39" i="2" s="1"/>
  <c r="AE40" i="2"/>
  <c r="AF40" i="2"/>
  <c r="AH41" i="2"/>
  <c r="AE42" i="2"/>
  <c r="AF42" i="2"/>
  <c r="AH43" i="2"/>
  <c r="AD43" i="2" s="1"/>
  <c r="AE44" i="2"/>
  <c r="AF44" i="2"/>
  <c r="AH45" i="2"/>
  <c r="AD45" i="2" s="1"/>
  <c r="AE46" i="2"/>
  <c r="AF46" i="2"/>
  <c r="AH47" i="2"/>
  <c r="AD47" i="2" s="1"/>
  <c r="AE48" i="2"/>
  <c r="AF48" i="2"/>
  <c r="AH49" i="2"/>
  <c r="AD49" i="2" s="1"/>
  <c r="AE50" i="2"/>
  <c r="AF50" i="2"/>
  <c r="AH51" i="2"/>
  <c r="AD51" i="2" s="1"/>
  <c r="AE52" i="2"/>
  <c r="AF52" i="2"/>
  <c r="AH53" i="2"/>
  <c r="AD53" i="2" s="1"/>
  <c r="AE54" i="2"/>
  <c r="AF54" i="2"/>
  <c r="AH55" i="2"/>
  <c r="AD55" i="2" s="1"/>
  <c r="AE56" i="2"/>
  <c r="AF56" i="2"/>
  <c r="AF57" i="2"/>
  <c r="AF58" i="2"/>
  <c r="AK59" i="2"/>
  <c r="AR59" i="2"/>
  <c r="AN59" i="2"/>
  <c r="AG59" i="2" s="1"/>
  <c r="AQ59" i="2"/>
  <c r="AP59" i="2" s="1"/>
  <c r="AK62" i="2"/>
  <c r="AR62" i="2"/>
  <c r="AN62" i="2"/>
  <c r="AG62" i="2" s="1"/>
  <c r="AQ62" i="2"/>
  <c r="AP62" i="2" s="1"/>
  <c r="AQ11" i="2"/>
  <c r="AP11" i="2" s="1"/>
  <c r="AQ20" i="2"/>
  <c r="AQ25" i="2"/>
  <c r="AP25" i="2" s="1"/>
  <c r="AN4" i="3"/>
  <c r="AG4" i="3" s="1"/>
  <c r="AQ4" i="3"/>
  <c r="AS67" i="2"/>
  <c r="AW2" i="2"/>
  <c r="AQ2" i="2" s="1"/>
  <c r="AL2" i="2"/>
  <c r="AX2" i="2"/>
  <c r="AE27" i="2"/>
  <c r="AR27" i="2"/>
  <c r="AP27" i="2" s="1"/>
  <c r="AF28" i="2"/>
  <c r="AQ29" i="2"/>
  <c r="AP29" i="2" s="1"/>
  <c r="AE31" i="2"/>
  <c r="AQ38" i="2"/>
  <c r="AQ40" i="2"/>
  <c r="AQ42" i="2"/>
  <c r="AP42" i="2" s="1"/>
  <c r="AQ44" i="2"/>
  <c r="AQ46" i="2"/>
  <c r="AQ48" i="2"/>
  <c r="AQ50" i="2"/>
  <c r="AQ52" i="2"/>
  <c r="AQ54" i="2"/>
  <c r="AQ56" i="2"/>
  <c r="AQ57" i="2"/>
  <c r="AF62" i="2"/>
  <c r="AH62" i="2"/>
  <c r="AR66" i="2"/>
  <c r="AQ6" i="3"/>
  <c r="AP6" i="3" s="1"/>
  <c r="AN6" i="3"/>
  <c r="AG6" i="3" s="1"/>
  <c r="AR8" i="3"/>
  <c r="AO8" i="3"/>
  <c r="AJ12" i="3"/>
  <c r="AQ12" i="3"/>
  <c r="AR57" i="2"/>
  <c r="AR58" i="2"/>
  <c r="AF60" i="2"/>
  <c r="AF64" i="2"/>
  <c r="AK64" i="2"/>
  <c r="AE64" i="2" s="1"/>
  <c r="AR64" i="2"/>
  <c r="AP64" i="2" s="1"/>
  <c r="AG64" i="2"/>
  <c r="AF4" i="3"/>
  <c r="AE6" i="3"/>
  <c r="AI6" i="3"/>
  <c r="AR11" i="3"/>
  <c r="AK60" i="2"/>
  <c r="AR60" i="2"/>
  <c r="AK63" i="2"/>
  <c r="AE63" i="2" s="1"/>
  <c r="AR63" i="2"/>
  <c r="AG63" i="2"/>
  <c r="AJ65" i="2"/>
  <c r="AJ67" i="2" s="1"/>
  <c r="AQ65" i="2"/>
  <c r="AP65" i="2" s="1"/>
  <c r="AJ66" i="2"/>
  <c r="AQ66" i="2"/>
  <c r="BO70" i="2"/>
  <c r="AF3" i="3"/>
  <c r="AK3" i="3"/>
  <c r="AI3" i="3" s="1"/>
  <c r="AD3" i="3" s="1"/>
  <c r="AR3" i="3"/>
  <c r="AP3" i="3" s="1"/>
  <c r="AJ7" i="3"/>
  <c r="AQ7" i="3"/>
  <c r="AJ8" i="3"/>
  <c r="AQ8" i="3"/>
  <c r="AH10" i="3"/>
  <c r="AE11" i="3"/>
  <c r="AK13" i="3"/>
  <c r="AE13" i="3" s="1"/>
  <c r="AR13" i="3"/>
  <c r="AQ13" i="3"/>
  <c r="AY76" i="5"/>
  <c r="AQ2" i="5"/>
  <c r="BC76" i="5"/>
  <c r="AK61" i="2"/>
  <c r="AE61" i="2" s="1"/>
  <c r="AR61" i="2"/>
  <c r="AN61" i="2"/>
  <c r="AG61" i="2" s="1"/>
  <c r="AQ61" i="2"/>
  <c r="AE62" i="2"/>
  <c r="AI62" i="2"/>
  <c r="AH4" i="3"/>
  <c r="AD4" i="3" s="1"/>
  <c r="AK9" i="3"/>
  <c r="AE9" i="3" s="1"/>
  <c r="AR9" i="3"/>
  <c r="AI9" i="3"/>
  <c r="AQ63" i="2"/>
  <c r="AP63" i="2" s="1"/>
  <c r="AR10" i="3"/>
  <c r="AV76" i="5"/>
  <c r="AZ76" i="5"/>
  <c r="BD76" i="5"/>
  <c r="AS76" i="5"/>
  <c r="BA76" i="5"/>
  <c r="AT76" i="5"/>
  <c r="AX2" i="5"/>
  <c r="BB76" i="5"/>
  <c r="AG40" i="2" l="1"/>
  <c r="AH40" i="2"/>
  <c r="AD40" i="2" s="1"/>
  <c r="AH5" i="3"/>
  <c r="AD5" i="3" s="1"/>
  <c r="AP56" i="2"/>
  <c r="AP48" i="2"/>
  <c r="AP40" i="2"/>
  <c r="AP4" i="3"/>
  <c r="AP20" i="2"/>
  <c r="AQ2" i="3"/>
  <c r="AP2" i="3" s="1"/>
  <c r="AG9" i="2"/>
  <c r="AR7" i="2"/>
  <c r="AG50" i="2"/>
  <c r="AO2" i="3"/>
  <c r="AI2" i="3" s="1"/>
  <c r="AG37" i="2"/>
  <c r="AR41" i="2"/>
  <c r="AP41" i="2" s="1"/>
  <c r="AG36" i="2"/>
  <c r="AP26" i="2"/>
  <c r="AQ9" i="3"/>
  <c r="AG9" i="3"/>
  <c r="AQ55" i="2"/>
  <c r="AP55" i="2" s="1"/>
  <c r="AP47" i="2"/>
  <c r="AP39" i="2"/>
  <c r="AP35" i="2"/>
  <c r="AD27" i="2"/>
  <c r="AR50" i="2"/>
  <c r="AD22" i="2"/>
  <c r="AH56" i="2"/>
  <c r="AD56" i="2" s="1"/>
  <c r="AD3" i="2"/>
  <c r="AI35" i="2"/>
  <c r="AG10" i="2"/>
  <c r="BE79" i="5"/>
  <c r="BO80" i="5" s="1"/>
  <c r="AI77" i="5"/>
  <c r="AR36" i="2"/>
  <c r="AP36" i="2" s="1"/>
  <c r="AR34" i="2"/>
  <c r="AP34" i="2" s="1"/>
  <c r="AG35" i="2"/>
  <c r="AR32" i="2"/>
  <c r="AP32" i="2" s="1"/>
  <c r="AP50" i="2"/>
  <c r="AD17" i="2"/>
  <c r="AI61" i="2"/>
  <c r="AQ58" i="2"/>
  <c r="AP52" i="2"/>
  <c r="AP44" i="2"/>
  <c r="AQ7" i="2"/>
  <c r="AP7" i="2" s="1"/>
  <c r="AH33" i="2"/>
  <c r="AD33" i="2" s="1"/>
  <c r="AQ15" i="2"/>
  <c r="AP15" i="2" s="1"/>
  <c r="AH59" i="2"/>
  <c r="AQ37" i="2"/>
  <c r="AP37" i="2" s="1"/>
  <c r="AQ24" i="2"/>
  <c r="AP24" i="2" s="1"/>
  <c r="AH48" i="2"/>
  <c r="AD48" i="2" s="1"/>
  <c r="AQ5" i="3"/>
  <c r="AP5" i="3" s="1"/>
  <c r="AD32" i="2"/>
  <c r="AP8" i="3"/>
  <c r="AP66" i="2"/>
  <c r="AQ17" i="2"/>
  <c r="AP17" i="2" s="1"/>
  <c r="AD35" i="2"/>
  <c r="AD31" i="2"/>
  <c r="AQ21" i="2"/>
  <c r="AP21" i="2" s="1"/>
  <c r="AP13" i="2"/>
  <c r="AQ3" i="2"/>
  <c r="AG14" i="2"/>
  <c r="AD6" i="2"/>
  <c r="AQ4" i="2"/>
  <c r="AG15" i="2"/>
  <c r="AG28" i="2"/>
  <c r="AR30" i="2"/>
  <c r="AO30" i="2"/>
  <c r="AI30" i="2" s="1"/>
  <c r="AH54" i="2"/>
  <c r="AD54" i="2" s="1"/>
  <c r="AH46" i="2"/>
  <c r="AD46" i="2" s="1"/>
  <c r="AH38" i="2"/>
  <c r="AD38" i="2" s="1"/>
  <c r="AI36" i="2"/>
  <c r="AR12" i="3"/>
  <c r="AP12" i="3" s="1"/>
  <c r="AO12" i="3"/>
  <c r="AD10" i="3"/>
  <c r="AI63" i="2"/>
  <c r="AD63" i="2" s="1"/>
  <c r="AP13" i="3"/>
  <c r="AP54" i="2"/>
  <c r="AP46" i="2"/>
  <c r="AP38" i="2"/>
  <c r="AP49" i="2"/>
  <c r="AD28" i="2"/>
  <c r="AQ10" i="2"/>
  <c r="AP10" i="2" s="1"/>
  <c r="AD18" i="2"/>
  <c r="AG11" i="2"/>
  <c r="AP30" i="2"/>
  <c r="AG23" i="2"/>
  <c r="AD15" i="2"/>
  <c r="AD11" i="2"/>
  <c r="AD16" i="2"/>
  <c r="AQ11" i="3"/>
  <c r="AP11" i="3" s="1"/>
  <c r="AN11" i="3"/>
  <c r="AH52" i="2"/>
  <c r="AD52" i="2" s="1"/>
  <c r="AH44" i="2"/>
  <c r="AD44" i="2" s="1"/>
  <c r="AI41" i="2"/>
  <c r="AD41" i="2" s="1"/>
  <c r="AD36" i="2"/>
  <c r="AH60" i="2"/>
  <c r="AP58" i="2"/>
  <c r="AE32" i="2"/>
  <c r="AQ22" i="2"/>
  <c r="AP22" i="2" s="1"/>
  <c r="AK67" i="2"/>
  <c r="AQ9" i="2"/>
  <c r="AD14" i="2"/>
  <c r="AG6" i="2"/>
  <c r="AG7" i="2"/>
  <c r="AG30" i="2"/>
  <c r="AH50" i="2"/>
  <c r="AD50" i="2" s="1"/>
  <c r="AH42" i="2"/>
  <c r="AD42" i="2" s="1"/>
  <c r="AQ60" i="2"/>
  <c r="AP60" i="2" s="1"/>
  <c r="AG2" i="3"/>
  <c r="AJ76" i="5"/>
  <c r="AJ77" i="5" s="1"/>
  <c r="AE8" i="3"/>
  <c r="AH8" i="3"/>
  <c r="AE60" i="2"/>
  <c r="AI60" i="2"/>
  <c r="AG8" i="2"/>
  <c r="AG13" i="3"/>
  <c r="AH13" i="3"/>
  <c r="AP7" i="3"/>
  <c r="AE66" i="2"/>
  <c r="AH66" i="2"/>
  <c r="AE12" i="3"/>
  <c r="AH12" i="3"/>
  <c r="AL67" i="2"/>
  <c r="AF2" i="2"/>
  <c r="AF67" i="2" s="1"/>
  <c r="AP10" i="3"/>
  <c r="AI65" i="2"/>
  <c r="AG65" i="2"/>
  <c r="AL76" i="5"/>
  <c r="AL77" i="5" s="1"/>
  <c r="AF2" i="5"/>
  <c r="AG21" i="2"/>
  <c r="AD13" i="2"/>
  <c r="AG5" i="2"/>
  <c r="AG20" i="2"/>
  <c r="AD12" i="2"/>
  <c r="AG25" i="2"/>
  <c r="AX76" i="5"/>
  <c r="AO2" i="5"/>
  <c r="AR2" i="5"/>
  <c r="AP2" i="5" s="1"/>
  <c r="AG24" i="2"/>
  <c r="AK76" i="5"/>
  <c r="AP9" i="3"/>
  <c r="AP61" i="2"/>
  <c r="AW76" i="5"/>
  <c r="AN2" i="5"/>
  <c r="AD9" i="3"/>
  <c r="AE7" i="3"/>
  <c r="AH7" i="3"/>
  <c r="AH61" i="2"/>
  <c r="AD61" i="2" s="1"/>
  <c r="AH6" i="3"/>
  <c r="AD6" i="3" s="1"/>
  <c r="AE3" i="3"/>
  <c r="AI8" i="3"/>
  <c r="AG8" i="3"/>
  <c r="AP57" i="2"/>
  <c r="AE2" i="3"/>
  <c r="AH2" i="3"/>
  <c r="AD2" i="3" s="1"/>
  <c r="AP19" i="2"/>
  <c r="AG22" i="2"/>
  <c r="AP4" i="2"/>
  <c r="AD23" i="2"/>
  <c r="AG17" i="2"/>
  <c r="AD9" i="2"/>
  <c r="AD24" i="2"/>
  <c r="AG16" i="2"/>
  <c r="AD8" i="2"/>
  <c r="AX67" i="2"/>
  <c r="AO2" i="2"/>
  <c r="AR2" i="2"/>
  <c r="AE65" i="2"/>
  <c r="AH65" i="2"/>
  <c r="AD65" i="2" s="1"/>
  <c r="AI13" i="3"/>
  <c r="AI64" i="2"/>
  <c r="AD64" i="2" s="1"/>
  <c r="AI66" i="2"/>
  <c r="AG66" i="2"/>
  <c r="AD62" i="2"/>
  <c r="AH30" i="2"/>
  <c r="AD30" i="2" s="1"/>
  <c r="AW67" i="2"/>
  <c r="AN2" i="2"/>
  <c r="AI59" i="2"/>
  <c r="AE59" i="2"/>
  <c r="AI7" i="3"/>
  <c r="AG7" i="3"/>
  <c r="AP3" i="2"/>
  <c r="AD5" i="2"/>
  <c r="AG4" i="2"/>
  <c r="AD21" i="2"/>
  <c r="AG13" i="2"/>
  <c r="AH4" i="2"/>
  <c r="AD4" i="2" s="1"/>
  <c r="AG3" i="2"/>
  <c r="AD25" i="2"/>
  <c r="AD20" i="2"/>
  <c r="AG12" i="2"/>
  <c r="AD19" i="2"/>
  <c r="AD7" i="2"/>
  <c r="AQ67" i="2" l="1"/>
  <c r="AE67" i="2"/>
  <c r="AR67" i="2"/>
  <c r="AD59" i="2"/>
  <c r="AI12" i="3"/>
  <c r="AD12" i="3" s="1"/>
  <c r="AG12" i="3"/>
  <c r="AP9" i="2"/>
  <c r="AD60" i="2"/>
  <c r="AG11" i="3"/>
  <c r="AH11" i="3"/>
  <c r="AD11" i="3" s="1"/>
  <c r="AD13" i="3"/>
  <c r="AP76" i="5"/>
  <c r="AQ76" i="5"/>
  <c r="AR76" i="5"/>
  <c r="AO76" i="5"/>
  <c r="AI2" i="5"/>
  <c r="AF76" i="5"/>
  <c r="AD66" i="2"/>
  <c r="AE76" i="5"/>
  <c r="AI2" i="2"/>
  <c r="AI67" i="2" s="1"/>
  <c r="AO67" i="2"/>
  <c r="AN76" i="5"/>
  <c r="AN77" i="5" s="1"/>
  <c r="AH77" i="5" s="1"/>
  <c r="AG2" i="5"/>
  <c r="AH2" i="5"/>
  <c r="AP2" i="2"/>
  <c r="AN67" i="2"/>
  <c r="AG2" i="2"/>
  <c r="AG67" i="2" s="1"/>
  <c r="AH2" i="2"/>
  <c r="AD7" i="3"/>
  <c r="AD8" i="3"/>
  <c r="AP67" i="2" l="1"/>
  <c r="AJ80" i="5"/>
  <c r="AH76" i="5"/>
  <c r="AG76" i="5"/>
  <c r="AI76" i="5"/>
  <c r="AH67" i="2"/>
  <c r="AD2" i="2"/>
  <c r="AD67" i="2" s="1"/>
  <c r="AD2" i="5"/>
  <c r="AD76"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tc={5F431D77-A18E-467A-B062-CC77CFF7076E}</author>
    <author>tc={B9E296DB-D942-4F96-A02F-84001392C755}</author>
    <author>tc={C80D46AC-D258-4266-A6FD-78CC82ABEDDD}</author>
    <author>tc={78822C4B-51A7-4EA3-A30D-889CB2623859}</author>
    <author>tc={6F649086-A0E3-466B-9DF0-9D24C6E55677}</author>
    <author>tc={83408F50-7600-4413-9504-36BF457CA34C}</author>
    <author>tc={A509FEAC-EE34-41F7-81BD-1A9504593BD7}</author>
    <author>tc={233FC4AC-7F95-4A77-875A-0BB712F94FD4}</author>
    <author>tc={689F15C2-E115-4885-93AD-57B36DD36FBE}</author>
    <author>tc={4D17939D-1146-45D4-B133-6159178A89EF}</author>
    <author>tc={1849EAA4-0365-47B0-82AD-86B2234F36C4}</author>
    <author>tc={834CBFDF-897B-4DEA-B6A5-CFF87540EC14}</author>
    <author>tc={FF3CC4CE-BB08-481D-9F7D-6D359CBC97F0}</author>
  </authors>
  <commentList>
    <comment ref="BV8" authorId="0" shapeId="0" xr:uid="{5F431D77-A18E-467A-B062-CC77CFF7076E}">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Estimation de 13k€ de recettes via les participants</t>
      </text>
    </comment>
    <comment ref="AB35" authorId="1" shapeId="0" xr:uid="{B9E296DB-D942-4F96-A02F-84001392C755}">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Besoin d'associer IMT ? A priori non puisque action 2021 = 100% modélisation ?</t>
      </text>
    </comment>
    <comment ref="BS36" authorId="2" shapeId="0" xr:uid="{C80D46AC-D258-4266-A6FD-78CC82ABEDDD}">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Appui application guide EU pour soustraction contrib naturelles</t>
      </text>
    </comment>
    <comment ref="S45" authorId="3" shapeId="0" xr:uid="{78822C4B-51A7-4EA3-A30D-889CB2623859}">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Rapport au prog 2022 (bilan 2020-2021)</t>
      </text>
    </comment>
    <comment ref="U45" authorId="4" shapeId="0" xr:uid="{6F649086-A0E3-466B-9DF0-9D24C6E55677}">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Alimentation GEOD'AIR ?</t>
      </text>
    </comment>
    <comment ref="S48" authorId="5" shapeId="0" xr:uid="{83408F50-7600-4413-9504-36BF457CA34C}">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Vers le BQA ou IMT vers Ineris ?</t>
      </text>
    </comment>
    <comment ref="G52" authorId="6" shapeId="0" xr:uid="{A509FEAC-EE34-41F7-81BD-1A9504593BD7}">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Plutôt P2 pour la part IMT</t>
      </text>
    </comment>
    <comment ref="K55" authorId="7" shapeId="0" xr:uid="{233FC4AC-7F95-4A77-875A-0BB712F94FD4}">
      <text>
        <t xml:space="preserve">[Commentaire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Pas de contribution IMT </t>
      </text>
    </comment>
    <comment ref="G56" authorId="8" shapeId="0" xr:uid="{689F15C2-E115-4885-93AD-57B36DD36FBE}">
      <text>
        <t xml:space="preserve">[Commentaire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A mettre en Lien avec action "révision Directives" </t>
      </text>
    </comment>
    <comment ref="G63" authorId="9" shapeId="0" xr:uid="{4D17939D-1146-45D4-B133-6159178A89EF}">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IMT plutôt P2</t>
      </text>
    </comment>
    <comment ref="I65" authorId="10" shapeId="0" xr:uid="{1849EAA4-0365-47B0-82AD-86B2234F36C4}">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Ne faudrait-il pas dans le titre de l'action faire apparaitre "Définition d'un protocole harmonisé puis CIL" ?
Réponse :
    Non car on ne va pas arriver à un protocole harmonisé tout de suite. C'est la CIL qui pourra nous donner des indications pour y tendre un jour peut être</t>
      </text>
    </comment>
    <comment ref="J66" authorId="11" shapeId="0" xr:uid="{834CBFDF-897B-4DEA-B6A5-CFF87540EC14}">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Nouvelle formulation pour l'objectif afin de ne pas être redondant avec lignes 75 à 78 et tenir compte de ce qui est déjà réalisé :
Les trois membres du LCSQA apporteront un appui au ministère chargé de l’environnement dans le cadre de différentes actions :
●	élaboration des orientations annuelles de l'Etat destinées aux AASQA,  
●	appui à la réglementation nationale relative à la surveillance (nouveaux arrêtés).
Conformément à l'instruction du 12 août 2014 le LCSQA procédera au recensement des moyens techniques et humains des AASQA potentiellement mobilisables en cas d’accidents impliquant un établissement industriel. Il mettra ces informations à disposition de la CASU.
La Directrice exécutive du LCSQA (rattachée à l'Ineris) restera en contact permanent avec le ministère afin d'essayer de répondre dans les meilleurs délais aux sollicitations du ministère chargé de l’environnement en fonction de l’actualité.</t>
      </text>
    </comment>
    <comment ref="AA81" authorId="12" shapeId="0" xr:uid="{FF3CC4CE-BB08-481D-9F7D-6D359CBC97F0}">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Ratio à recalculer sur budget 2020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tc={D19E2997-C932-4E1D-A550-7906E6E51944}</author>
    <author>tc={9B6DF3F3-4566-4C69-8D7C-DE3E0203FC52}</author>
    <author>tc={4F5F9A22-FD9B-4BDA-A210-FC43EF816AEF}</author>
    <author>tc={B06D5FBE-AA0D-4EE5-8D79-A8A693C19A39}</author>
    <author>tc={7CB9BF38-E0BC-412C-B2A3-4513E030EAEE}</author>
    <author>tc={23F4B69A-D380-4F60-8369-8AF1124DC1F4}</author>
    <author>tc={048B7464-4538-4C40-B3D2-C83F8C31756F}</author>
    <author>tc={46086698-B11D-41BC-ABA0-3F3257CC0731}</author>
    <author>tc={C1103ADE-C926-41E5-8DFE-30699FD8DB57}</author>
    <author>tc={4D29DBDF-0925-44F0-AB9A-F5AC2C313F2C}</author>
    <author>tc={0814F400-FBEC-40E0-8796-DB5D55C0D5A8}</author>
    <author>tc={19FDACEE-1B7B-4EEB-A2AD-C2976CFF6772}</author>
    <author>tc={C6AC7091-F2F8-437B-9EEE-9B86F00EC640}</author>
    <author>tc={9BD53785-7320-4BA9-AEA3-E8C2B6769725}</author>
    <author>tc={1D6F3F54-21F9-47F3-8201-A43661462961}</author>
    <author>tc={DA65A23F-8041-44E6-8A8C-974EB46F7AFD}</author>
    <author>tc={69C02C91-D6BB-4055-A531-AD0953C9BC9C}</author>
    <author>tc={38E6DCC9-CA13-4957-B091-D64D8FF4B1CB}</author>
    <author>tc={E5B175B6-16B6-41E3-8B2A-8FDE9B273F42}</author>
    <author>tc={F4D16899-04B5-464E-8120-8BF311A1926A}</author>
    <author>tc={08D66E99-2CC4-4B42-BB14-0F82451B8849}</author>
    <author>tc={91113EC1-31F2-41C8-8BB2-0E8EA52E28B2}</author>
    <author>tc={6524735F-06C0-4214-903F-EDE3DE51E65E}</author>
    <author>tc={354E15B6-AF85-4F93-8F05-DEF69D6BA5BF}</author>
    <author>tc={6CCA8002-7980-498C-B17A-CFAF8ABE6427}</author>
    <author>tc={4A60B3F5-6AF5-4A93-A60C-D198AD38A492}</author>
    <author>tc={6B8B6A28-714E-48A2-8787-33C394BFE4B8}</author>
    <author>tc={E071EF93-6367-479E-A70E-3803FE23F213}</author>
    <author>tc={E63D86C6-CC78-41F3-AD21-55D23655F7D2}</author>
    <author>tc={135D0A74-B04D-4027-B30B-54F0FBAB3926}</author>
    <author>tc={CFD3CDFF-0B2C-4B33-AF5E-FA793F0D53A5}</author>
    <author>tc={9425630D-884B-4CC2-B4EE-627935E4074B}</author>
  </authors>
  <commentList>
    <comment ref="CA8" authorId="0" shapeId="0" xr:uid="{D19E2997-C932-4E1D-A550-7906E6E51944}">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baissé à 39h</t>
      </text>
    </comment>
    <comment ref="CI8" authorId="1" shapeId="0" xr:uid="{9B6DF3F3-4566-4C69-8D7C-DE3E0203FC52}">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Gaz et détendeurs
Réponse :
    20 k€ =&gt; 6 k€ (gaz pris sur CAF)</t>
      </text>
    </comment>
    <comment ref="CA9" authorId="2" shapeId="0" xr:uid="{4F5F9A22-FD9B-4BDA-A210-FC43EF816AEF}">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baissé à 1 journée au lieu de 20h</t>
      </text>
    </comment>
    <comment ref="CA10" authorId="3" shapeId="0" xr:uid="{B06D5FBE-AA0D-4EE5-8D79-A8A693C19A39}">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baissé à 1 journée au lieu de 20h</t>
      </text>
    </comment>
    <comment ref="CF11" authorId="4" shapeId="0" xr:uid="{7CB9BF38-E0BC-412C-B2A3-4513E030EAEE}">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SA AASQA : 15h en 2022, 35 h en 2023</t>
      </text>
    </comment>
    <comment ref="CH11" authorId="5" shapeId="0" xr:uid="{23F4B69A-D380-4F60-8369-8AF1124DC1F4}">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sans conservation
Réponse :
    SA AASQA : 90h en 2022, 10h en 2023</t>
      </text>
    </comment>
    <comment ref="CI11" authorId="6" shapeId="0" xr:uid="{048B7464-4538-4C40-B3D2-C83F8C31756F}">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PST analytique labos privés
Réponse :
    5 k€ de PST en 2022 (à réceptionner) + 17 k€ de PST en 2023 (à facturer sur 2023)</t>
      </text>
    </comment>
    <comment ref="CN11" authorId="7" shapeId="0" xr:uid="{46086698-B11D-41BC-ABA0-3F3257CC0731}">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mousse, résine, étalons</t>
      </text>
    </comment>
    <comment ref="CJ14" authorId="8" shapeId="0" xr:uid="{C1103ADE-C926-41E5-8DFE-30699FD8DB57}">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nouvelle SAM, pour acquisition campagnes gaz (JRC, CIL MM,...)</t>
      </text>
    </comment>
    <comment ref="CF16" authorId="9" shapeId="0" xr:uid="{4D29DBDF-0925-44F0-AB9A-F5AC2C313F2C}">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20 =&gt; 15 (cf an passé)</t>
      </text>
    </comment>
    <comment ref="CH16" authorId="10" shapeId="0" xr:uid="{0814F400-FBEC-40E0-8796-DB5D55C0D5A8}">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300 =&gt; 200 cf comme an passé</t>
      </text>
    </comment>
    <comment ref="S20" authorId="11" shapeId="0" xr:uid="{19FDACEE-1B7B-4EEB-A2AD-C2976CFF6772}">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CR GU ACMS</t>
      </text>
    </comment>
    <comment ref="U20" authorId="12" shapeId="0" xr:uid="{C6AC7091-F2F8-437B-9EEE-9B86F00EC640}">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Note sur le REX des étalonnages externalisés</t>
      </text>
    </comment>
    <comment ref="CD25" authorId="13" shapeId="0" xr:uid="{9BD53785-7320-4BA9-AEA3-E8C2B6769725}">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contrat de maintenance ISEO/ENVEA
arret du contrat Polair</t>
      </text>
    </comment>
    <comment ref="BV27" authorId="14" shapeId="0" xr:uid="{1D6F3F54-21F9-47F3-8201-A43661462961}">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LMa: ajout pour assistance carto</t>
      </text>
    </comment>
    <comment ref="BV31" authorId="15" shapeId="0" xr:uid="{DA65A23F-8041-44E6-8A8C-974EB46F7AFD}">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avis des modélisateurs
Réponse :
    Aux 35 h ajoutées par Clothilde, ajout de 50h  sur la représentativité.</t>
      </text>
    </comment>
    <comment ref="CA32" authorId="16" shapeId="0" xr:uid="{69C02C91-D6BB-4055-A531-AD0953C9BC9C}">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310 pour moi</t>
      </text>
    </comment>
    <comment ref="CD32" authorId="17" shapeId="0" xr:uid="{38E6DCC9-CA13-4957-B091-D64D8FF4B1CB}">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Comprend la charge DSIP et DSIE</t>
      </text>
    </comment>
    <comment ref="CE32" authorId="18" shapeId="0" xr:uid="{E5B175B6-16B6-41E3-8B2A-8FDE9B273F42}">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 ~100 k€ non consommés en 2021</t>
      </text>
    </comment>
    <comment ref="AB36" authorId="19" shapeId="0" xr:uid="{F4D16899-04B5-464E-8120-8BF311A1926A}">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Besoin d'associer IMT ? A priori non puisque action 2021 = 100% modélisation ?</t>
      </text>
    </comment>
    <comment ref="CA37" authorId="20" shapeId="0" xr:uid="{08D66E99-2CC4-4B42-BB14-0F82451B8849}">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Appui application guide EU pour soustraction contrib naturelles
Réponse :
    20h pour CMa</t>
      </text>
    </comment>
    <comment ref="CF37" authorId="21" shapeId="0" xr:uid="{91113EC1-31F2-41C8-8BB2-0E8EA52E28B2}">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Appui méthodo soustraction dust</t>
      </text>
    </comment>
    <comment ref="CK37" authorId="22" shapeId="0" xr:uid="{6524735F-06C0-4214-903F-EDE3DE51E65E}">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Appui application guide EU pour soustraction contrib naturelles</t>
      </text>
    </comment>
    <comment ref="CP37" authorId="23" shapeId="0" xr:uid="{354E15B6-AF85-4F93-8F05-DEF69D6BA5BF}">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Appui application guide EU pour soustraction contrib naturelles</t>
      </text>
    </comment>
    <comment ref="CU37" authorId="24" shapeId="0" xr:uid="{6CCA8002-7980-498C-B17A-CFAF8ABE6427}">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Appui application guide EU pour soustraction contrib naturelles</t>
      </text>
    </comment>
    <comment ref="BV46" authorId="25" shapeId="0" xr:uid="{4A60B3F5-6AF5-4A93-A60C-D198AD38A492}">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15h comptées côté DATA</t>
      </text>
    </comment>
    <comment ref="S47" authorId="26" shapeId="0" xr:uid="{6B8B6A28-714E-48A2-8787-33C394BFE4B8}">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Bilan 2020-2021</t>
      </text>
    </comment>
    <comment ref="CF47" authorId="27" shapeId="0" xr:uid="{E071EF93-6367-479E-A70E-3803FE23F213}">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400 en 2021</t>
      </text>
    </comment>
    <comment ref="CA60" authorId="28" shapeId="0" xr:uid="{E63D86C6-CC78-41F3-AD21-55D23655F7D2}">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heures dans GEOD'AIR exploitation</t>
      </text>
    </comment>
    <comment ref="CF70" authorId="29" shapeId="0" xr:uid="{135D0A74-B04D-4027-B30B-54F0FBAB3926}">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Augmentation avec travail à venir</t>
      </text>
    </comment>
    <comment ref="DA73" authorId="30" shapeId="0" xr:uid="{CFD3CDFF-0B2C-4B33-AF5E-FA793F0D53A5}">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retrait heures pour triumvirat interim</t>
      </text>
    </comment>
    <comment ref="DA74" authorId="31" shapeId="0" xr:uid="{9425630D-884B-4CC2-B4EE-627935E4074B}">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retrait heures pour triumvirat interim</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<sst xmlns="http://schemas.openxmlformats.org/spreadsheetml/2006/main" count="5476" uniqueCount="1538">
  <si>
    <t>Pour mémoire - Résumé des actions de 2020</t>
  </si>
  <si>
    <t>Nombre d'actions par thématique</t>
  </si>
  <si>
    <t>Introduction</t>
  </si>
  <si>
    <t>Désigné par le ministère chargé de l’environnement, le Laboratoire Central de Surveillance de la Qualité de l’Air (LCSQA) est l‘organisme chargé d’assurer la coordination technique du dispositif de surveillance de la qualité de l’air en France.
Le LCSQA résulte d’une collaboration forte entre trois partenaires dont les métiers se complètent pour assurer cette coordination : l’Institut National de l'Environnement Industriel et des Risques (Ineris), le Laboratoire National de métrologie et d’Essais (LNE) et l'Ecole Nationale Supérieure Mines-Telecom Lille Douai (IMT Lille Douai). Le LCSQA est constitué en Groupement d’Intérêt Scientifique (GIS), mode de fonctionnement à la fois réactif et adaptable aux besoins, sans frais de structure propres.
Les travaux du LCSQA présentés dans ce document, sont financés par la Direction Générale de l'Énergie et du Climat (bureau de la qualité de l’air) du Ministère de la Transition Ecologique et Solidaire (MTE). Ils sont réalisés avec le souci constant d’améliorer le dispositif de surveillance de la qualité de l’air en France en apportant un appui scientifique et technique au MTE et aux Associations Agréées de Surveillance de la Qualité de l’Air (AASQA).
Le ministère chargé de l’environnement et les membres du LCSQA ont décidé de mettre en place un second contrat d’objectifs, appelé désormais contrat de performance pour la période 2016 – 2021. Ce contrat est construit autour de quatre orientations :
•	garantir la qualité des données du dispositif et leur adéquation avec les exigences européennes et les besoins de surveillance ;
•	assurer la diffusion et la valorisation au niveau national des données produites par le dispositif de surveillance ;
•	améliorer les connaissances scientifiques et techniques du dispositif pour accompagner la mise en œuvre des plans d'action et anticiper les enjeux futurs du dispositif ;
•	coordonner et animer le dispositif national de surveillance.
Le programme de travail du LCSQA pour 2021 présenté dans ce document définit les actions de chaque membre. Il a été élaboré en lien avec les quatre orientations, les besoins du dispositif national de surveillance et tenant compte des compétences des trois organismes partenaires.</t>
  </si>
  <si>
    <t>Orientation 1. Assurer la qualité des données de l'observatoire et leur adéquationavec les exigences européennes et les besoins de la surveillance</t>
  </si>
  <si>
    <t>Le LCSQA assure un appui stratégique, scientifique et technique auprès des acteurs du dispositif français de surveillance de la qualité de l’air et définit les prescriptions techniques que les AASQA doivent appliquer tant pour les polluants réglementés que pour les autres polluants présentant un intérêt pour l’observatoire. 
A cet effet, le LCSQA réalise des études et travaux de recherche et développement dans le domaine de l’instrumentation, de la mesure, de la modélisation et du traitement de données, aussi bien pour les polluants réglementés que pour les polluants d'intérêt pour le dispositif national. 
Les actions du programme de travail pour 2021 comprennent une grande partie d’actions récurrentes réalisées chaque année afin d’assurer la fiabilité et la cohérence des mesures en air ambiant sur le long terme, et renforcer et fiabiliser les outils et méthodes mis à disposition des AASQA. Il s’agit notamment de la mise à jour du référentiel technique national avec la publication ou mise à jour des guides méthodologiques et la réalisation de deux audits techniques des AASQA, du maintien des étalons de référence nationaux, le maintien de la chaîne nationale de traçabilité métrologique, le raccordement des appareils de mesure, l’organisation des comparaisons interlaboratoires pour les AASQA, voire les laboratoires d’analyse travaillant pour les AASQA, le suivi d’équivalence pour les appareils automatiques de mesure des particules, la mise en place d’une système d’assurance et de contrôle qualité pour les appareils de mesure automatique de la composition chimique des particules, l’assistance en modélisation et sur les outils PREV’AIR, PREV’AIR urgence et Chimere, la vérification de la conformité technique des appareils de mesure mis en œuvre dans le dispositif national, assistance en instrumentation (postes centraux et chaînes d’acquisition), etc. En 2021, la CIL débutée en 2020 pour la modélisation urbaine sera poursuivie et une CIL pour la mesure des pesticides sera organisée.
Dans un souci de rationalisation des moyens, tout en garantissant la qualité des données produites par le dispositif, le LCSQA a revue à la baisse la périodicité de raccordement pour les polluants gazeux depuis deux ans. 
En parallèle, en tant que laboratoire national de référence au titre des directives européennes, et conformément à l'arrêté du 19 avril 2017 modifié, le LCSQA par l’intermédiaire de ses membres, doit être accrédité conformément à la norme NF EN/ISO 17025, pour les méthodes de référence visées dans les directives et doit également participer aux Comparaisons Interlaboratoires (CIL). Ainsi, les travaux pour 2021 concerneront entre autres, la participation à la CIL organisée par le JRC pour les polluants gazeux.
En outre, conformément à l'arrêté du 19 avril 2017, le LCSQA mettra à jour en 2021 le rapport sur le suivi des financements du dispositif national de surveillance de la qualité de l’air sur la période 2015-2019. 
Enfin, le LCSQA réalisera des tests métrologiques en parallèle de l’accompagnement des AASQA lors du démarrage du suivi pérenne des pesticides.</t>
  </si>
  <si>
    <t>Orientation 2. Assurer la centralisation au niveau national, l’exploitation et la mise à disposition des données produites par le dispositif de surveillance</t>
  </si>
  <si>
    <t>Dans un contexte de mise en œuvre de la convention d’Aarhus et de la directive INSPIRE, de la volonté du gouvernement de mettre en œuvre une politique en faveur de l’ouverture des données publiques (préparation du projet de loi pour une république numérique), du développement des outils numériques en lien avec le « big data » et d’une demande croissante d’accès aux données de surveillance de la qualité de l’air, le LCSQA est responsable de la collecte et de la bancarisation nationale des données produites par le dispositif au niveau national dans l'outil GEOD'AIR. 
Il contribue à leur exploitation et à leur mise à disposition tant au niveau européen pour le rapportage réglementaire qu’au niveau national pour la réalisation du bilan national de surveillance de la qualité de l'air. 
De plus, il est en charge de la définition d’un référentiel méthodologiques et des critères de performance des outils de modélisation pouvant être ensuite utilisés dans l'évaluation ou la scénarisation pour l'évaluation des plans. 
Ainsi, les actions récurrentes mises en œuvre par le LCSQA en 2021 concerneront : l’étude des dossiers station, la bancarisation des données dans GEOD’AIR avec un renforcement de la supervision des données bancarisées et la réalisation des rapportages européens concernant les mesures ainsi que les plans et programmes, la mise à disposition des données sur la plateforme data.gouv.fr, la mise en œuvre et mise à jour de l’outil Vigilance atmosphérique, la vérification des performances de PREV’AIR pour l'année précédente, la poursuite des travaux sur le couplage CHIMERE/SIRANE, etc. 
En outre, compte tenu des besoins exprimés par le dispositif national, les travaux du LCSQA pour 2021 porteront notamment sur :
•	La maintenance évolutive et corrective de la plateforme GEOD'AIR
•	Le développement et la mise en production d’une version grand public de GEOD’AIR, 
•	La poursuite de la rédaction d’un référentiel méthodologique sur la mise en œuvre de la prévision,
•	La poursuite des travaux visant à proposer une méthode de soustraction de la contribution des brumes de sable dans les DROM,
•	L’accompagnement des AASQA pour la mesure de l'influence des sources de PM sur différentes zones soumises à des plans d'action.
•	La mise en place de PREV’AIR Réunion-Mayotte
•	La mise à jour du guide d’évaluation des PPA</t>
  </si>
  <si>
    <t>Orientation 3. Améliorer les connaissances scientifiques et techniques du dispositif pour accompagner la mise en œuvre des plans d’action et anticiper les enjeux futurs du dispositif </t>
  </si>
  <si>
    <t>Le LCSQA en tant que laboratoire national de référence constitué de trois organismes scientifiques en charge de travaux de recherche, veille à l'amélioration des connaissances scientifiques et techniques du dispositif. Les principaux moyens d’anticiper les besoins passent par une veille technologie et scientifique au regard de l’anticipation réglementaire, le soutien apporté à des demandes régionales (métaux, ammoniac, odeurs, etc.) et l’expertise technique sur de nouvelles méthodes de prélèvement et d’analyse (micro-capteurs, etc.). 
Les programmes CARA (Caractérisation chimique des particules) et MERA (Observatoire national de mesure et d’évaluation en zone rurale de la pollution atmosphérique à longue distance) constituent des outils indispensables pour anticiper les besoins en métrologie et modélisation mais également concernant la connaissance des sources des polluants et de ce fait la stratégie de surveillance de la qualité de l’air. 
En 2021 les travaux du LCSQA sur l’amélioration des connaissances porteront notamment sur : 
•	La poursuite du programme CARA et sa mise en œuvre avec notamment un appui aux AASQA et au ministère lors des épisodes de pollution,
•	Le développement des outils d'aide à la décision à partir de la mesure automatique de la composition chimique des PM,
•	La caractérisation chimique des particules en zone littorale (Nord de la France),
•	La poursuite des travaux sur les micro-capteurs avec entre autres la maintenance et l’exploitation de la base de données CAPT’AIR et le Pré-traitement et la validité des données de micro-capteurs en mobilité,
•	Le suivi de la mise en place de la surveillance des particules ultrafines avec notamment la rédaction d’un guide méthodologique pour la mise en œuvre des CNC par les AASQA ainsi que la définition d’une procédure d’étalonnage,
•	La réalisation d’une CIL pour la mesure du NH3 et la réflexion de la mise en œuvre des CIL pour la mesure du H2S et du potentiel oxydant des particules,
•	La définition d’une stratégie de surveillance pour le NH3,
•	La finalisation des travaux concernant la définition d’une stratégie de surveillance pour le 1,3-butadiène.</t>
  </si>
  <si>
    <t>Orientation 4. Assurer la coordination, l’animation et le suivi du dispositif national de surveillance</t>
  </si>
  <si>
    <t>En tant que coordinateur technique du dispositif national de surveillance, le LCSQA apporte un appui au ministère chargé de l’environnement dans le cadre de différentes actions. Alors que certaines actions peuvent être considérées comme récurrentes (l’instruction des demandes d’aides des AASQA, l’organisation des différentes réunions en lien avec la comitologie du dispositif, la participation aux réunions européennes, l’organisation des séminaires, la publication des newsletters etc.), d’autres ne peuvent pas être anticipées dans le programme de travail du LCSQA et nécessitent une réactivité et une réponse rapide de la part du LCSQA.
Ainsi, les travaux du LCSQA pour 2021 porteront sur :
•	L’appui au ministère chargé de l'environnement sur différents domaines et notamment dans les travaux en lien avec la révision de l’arrêté du 19 avril 2017 et les directives de qualité de l’air
•	La participation aux commissions de normalisation françaises, européennes et internationales en lien avec la surveillance de la qualité de l’air,
•	La participation aux associations européennes AQUILA et FAIRMODE et aux meetings européens organisés par la Commission et l'Agence européenne EIONET,
•	L’organisation, le suivi, et le secrétariat technique du Comité de Pilotage de la Surveillance (CPS) et des Commissions de suivi (CS) et des Groupes de Travail techniques (GT) issues de la nouvelle comitologie mise en place en 2019,
•	L’instruction et le suivi des demandes de subventions des AASQA, ainsi que la mise à jour de l’outil Gestion’air et l’appui au ministère pour la formation des DREAL à l’instruction des demandes de subventions de leur AASQA,
•	La mise à disposition et la circulation de l’information au sein des acteurs du dispositif national ainsi que vers l’extérieur, par le maintien du portail Internet du LCSQA, ainsi que par la publication d’actualités relatives aux travaux de LCSQA, 
•	L’organisation d’un séminaire technique sur la prévision.</t>
  </si>
  <si>
    <t>Action PNSQA</t>
  </si>
  <si>
    <t>Orientation CP</t>
  </si>
  <si>
    <t>Objectif CP</t>
  </si>
  <si>
    <t>Catégorie</t>
  </si>
  <si>
    <t>Thématique</t>
  </si>
  <si>
    <t>Action n°</t>
  </si>
  <si>
    <t>Titre de l'action</t>
  </si>
  <si>
    <t>Objectif action</t>
  </si>
  <si>
    <t>Descriptif action</t>
  </si>
  <si>
    <t>Priorité LCSQA</t>
  </si>
  <si>
    <t>Comitologie (CS ou GT associé)</t>
  </si>
  <si>
    <t>Partenaires associés</t>
  </si>
  <si>
    <t>Durée</t>
  </si>
  <si>
    <t>Tendance/2018</t>
  </si>
  <si>
    <t>Justification</t>
  </si>
  <si>
    <t>Avis BQA</t>
  </si>
  <si>
    <t>Retour LCSQA</t>
  </si>
  <si>
    <t xml:space="preserve">Type de livrable 1 </t>
  </si>
  <si>
    <t>Échéance livrable 1</t>
  </si>
  <si>
    <t>Type de livrable 2</t>
  </si>
  <si>
    <t>Échéance livrable 2</t>
  </si>
  <si>
    <t>Type de livrable 3</t>
  </si>
  <si>
    <t>Échéance livrable 3</t>
  </si>
  <si>
    <t>Type de livrable 4</t>
  </si>
  <si>
    <t>Échéance livrable 4</t>
  </si>
  <si>
    <t>Responsable de l'étude</t>
  </si>
  <si>
    <t>Organisme(s) concerné(s)</t>
  </si>
  <si>
    <t>Référent thématique</t>
  </si>
  <si>
    <t>Total LCSQA</t>
  </si>
  <si>
    <t>Total LNE</t>
  </si>
  <si>
    <t>Total IMT Lille Douai</t>
  </si>
  <si>
    <t>Total INERIS</t>
  </si>
  <si>
    <t>Demande fonctionnement LCSQA</t>
  </si>
  <si>
    <t>Demande investissement LCSQA</t>
  </si>
  <si>
    <t>Demande fonctionnement LNE</t>
  </si>
  <si>
    <t>Demande investissement LNE</t>
  </si>
  <si>
    <t>Demande fonctionnement IMT LD</t>
  </si>
  <si>
    <t>Demande investissement IMT LD</t>
  </si>
  <si>
    <t>Demande fonctionnement INERIS</t>
  </si>
  <si>
    <t>Demande investissement INERIS</t>
  </si>
  <si>
    <t>Coût global LCSQA</t>
  </si>
  <si>
    <t>Coût fonctionnement LCSQA</t>
  </si>
  <si>
    <t>Coût investissement LCSQA</t>
  </si>
  <si>
    <t>Coût fonctionnement LNE</t>
  </si>
  <si>
    <t>Coût investissement LNE</t>
  </si>
  <si>
    <t>Coût fonctionnement IMT LD</t>
  </si>
  <si>
    <t>Coût investissement IMT LD</t>
  </si>
  <si>
    <t>Coût fonctionnement INERIS</t>
  </si>
  <si>
    <t>Coût investissement INERIS</t>
  </si>
  <si>
    <t>Coût fonctionnement INERIS DECI</t>
  </si>
  <si>
    <t>Coût investissement INERIS DECI</t>
  </si>
  <si>
    <t>Coût fonctionnement INERIS CARA</t>
  </si>
  <si>
    <t>Coût investissement INERIS CARA</t>
  </si>
  <si>
    <t>Coût fonctionnement INERIS DRCG</t>
  </si>
  <si>
    <t>Coût investissement INERIS DRCG</t>
  </si>
  <si>
    <t>LNE Nb d'heures ING</t>
  </si>
  <si>
    <t>LNE Nb d'heures Expert</t>
  </si>
  <si>
    <t>LNE Nb d'heures ETAM</t>
  </si>
  <si>
    <t>LNE Complément de fonctionnement (€)</t>
  </si>
  <si>
    <t>LNE Coût d'investissement (€)</t>
  </si>
  <si>
    <t>IMT LD Nb d'heures ING</t>
  </si>
  <si>
    <t>IMT LD Nb d'heures Expert</t>
  </si>
  <si>
    <t>IMT LD Nb d'heures ETAM</t>
  </si>
  <si>
    <t>IMT LD Coût de fonctionnement (€)</t>
  </si>
  <si>
    <t>IMT LD Coût d'investissement (€)</t>
  </si>
  <si>
    <t>INERIS DECI -
Nb d'heures ING</t>
  </si>
  <si>
    <t>INERIS DECI - 
Nb d'heures Expert</t>
  </si>
  <si>
    <t>INERIS DECI -
Nb d'heures ETAM</t>
  </si>
  <si>
    <t>INERIS DECI - 
Coût de fonctionnement (€)</t>
  </si>
  <si>
    <t>INERIS DECI - 
Coût d'investissement (€)</t>
  </si>
  <si>
    <t>INERIS CARA -
Nb d'heures ING</t>
  </si>
  <si>
    <t>INERIS CARA - 
Nb d'heures Expert</t>
  </si>
  <si>
    <t>INERIS CARA -
Nb d'heures ETAM</t>
  </si>
  <si>
    <t>INERIS CARA - 
Coût de fonctionnement (€)</t>
  </si>
  <si>
    <t>INERIS CARA - 
Coût d'investissement (€)</t>
  </si>
  <si>
    <t>INERIS DRCG -
Nb d'heures ING</t>
  </si>
  <si>
    <t>INERIS DRCG - 
Nb d'heures Expert</t>
  </si>
  <si>
    <t>INERIS DRCG -
Nb d'heures ETAM</t>
  </si>
  <si>
    <t>INERIS DRCG - 
Coût de fonctionnement (€)</t>
  </si>
  <si>
    <t>INERIS DRCG - 
Coût d'investissement (€)</t>
  </si>
  <si>
    <t>INERIS -
Nb d'heures ING</t>
  </si>
  <si>
    <t>INERIS - 
Nb d'heures Expert</t>
  </si>
  <si>
    <t>INERIS -
Nb d'heures ETAM</t>
  </si>
  <si>
    <t>INERIS - 
Coût de fonctionnement (€)</t>
  </si>
  <si>
    <t>INERIS - 
Coût d'investissement (€)</t>
  </si>
  <si>
    <t>1.1</t>
  </si>
  <si>
    <t xml:space="preserve">Métrologie, normalisation et assurance qualité </t>
  </si>
  <si>
    <t>Etalons de référence et chaînes nationales d'étalonnage</t>
  </si>
  <si>
    <t>Maintien des étalons nationaux</t>
  </si>
  <si>
    <t>L’objectif de cette étude est d’assurer un bon niveau de performances métrologiques pour l’ensemble des étalons de référence nationaux utilisés pour effectuer le raccordement des étalons des AASQA.</t>
  </si>
  <si>
    <t xml:space="preserve">Pour 2019, le LNE propose de poursuivre les activités récurrentes permettant d’assurer un bon niveau de performances métrologiques pour l'ensemble des étalons de référence servant au raccordement des étalons des AASQA :
• Analyse des impuretés majeures dans les composés purs (NO, BTEX, air, azote…) utilisés pour préparer les mélanges gazeux de référence gravimétriques,
• Préparation et validation des mélanges gazeux de référence gravimétriques pour des composés tels que le NO, le CO et les BTEX,
• Suivi de la stabilité des mélanges gazeux de référence gravimétriques de NO et de BTEX par comparaison avec des mélanges gazeux de référence d’un autre laboratoire national de métrologie,
• Maintenance de la rampe de fabrication des mélanges gazeux de référence gravimétriques, ce qui comprend l’étalonnage des matériels mis en œuvre lors de la préparation de ces mélanges gazeux (Etalonnage des capteurs de pression, des masses étalons…) et la réalisation de maintenances périodiques des matériels (ex : maintenance des pompes à vide…),
• Vérification annuelle de la justesse du comparateur de masse,
• Réalisation de la pesée mensuelle des tubes à perméation pour déterminer leur débit de perméation,
• Vérification hebdomadaire du bon fonctionnement des tubes à perméation de SO2 en les comparant entre eux (Tubes classiques pesés tous les mois ou tube de la balance à suspension électromagnétique),
• Maintenance des bancs d’étalonnage de NO, NO2, CO, SO2 et BTEX (Etalonnage des débitmètres Molbox/Molbloc, maintenance des analyseurs…),
• Maintenance des 2 photomètres de référence NIST (Etalonnage des capteurs de pression et de température, analyse mensuelle de l'air zéro alimentant les photomètres…),
• Comparaison semestrielle entre les 2 photomètres de référence NIST.
</t>
  </si>
  <si>
    <t>Récurrent</t>
  </si>
  <si>
    <t>Sans objet</t>
  </si>
  <si>
    <t>Stable</t>
  </si>
  <si>
    <t>ok</t>
  </si>
  <si>
    <t>Rapport</t>
  </si>
  <si>
    <t>Février 2020</t>
  </si>
  <si>
    <t>C. Sutour</t>
  </si>
  <si>
    <t>LNE</t>
  </si>
  <si>
    <t>Maintien des étalons nationaux (amélioration du système)</t>
  </si>
  <si>
    <t>L'objectif est de développer une nouvelle rampe pour la préparation des mélanges gazeux gravimétriques</t>
  </si>
  <si>
    <r>
      <t xml:space="preserve">Pour les composés NO, CO et BTEX, les étalons de référence sont des mélanges gazeux de référence « haute concentration » en bouteille (quelques µmol/mol à quelques centaines de µmol/mol) préparés par le LCSQA par la méthode gravimétrique.
L'étude menée en 2017 avait permis de réaliser un état des lieux des rampes de préparation de mélanges gazeux de référence du LNE sur le plan pratique, sécuritaire et métrologique. Un premier schéma d’une nouvelle rampe incluant des améliorations avait été réalisé (filtration, ciblage de la concentration, alimentation en gaz purs…), ainsi qu'une estimation des coûts associés à la réalisation de cette rampe par la société « Les Automatismes Appliqués ».
En 2018, le LNE a rencontré de nombreuses fois le fournisseur pour affiner le schéma de la rampe de fabrication, le cahier des charges ainsi que le devis. La finalisation de ces différents éléments ayant pris plus de temps que prévu, la commande n’a pu être passée que courant septembre 2018 et la rampe ne sera livrée que début 2019.
Pour 2019, le LNE propose donc de finaliser l'étude : 
- en réalisant le montage de la rampe (ce qui devrait pouvoir commencer début 2019) ; 
- en validant la nouvelle rampe en préparant des mélanges gazeux gravimétriques et en les comparant à des Matériaux de Référence Certifiés préparés avec les anciens moyens du LNE. </t>
    </r>
    <r>
      <rPr>
        <sz val="12"/>
        <rFont val="Calibri"/>
        <family val="2"/>
      </rPr>
      <t xml:space="preserve">
</t>
    </r>
  </si>
  <si>
    <t>Prioritaire LCSQA</t>
  </si>
  <si>
    <t>12 mois</t>
  </si>
  <si>
    <t>Baisse</t>
  </si>
  <si>
    <t>vu en COPIL</t>
  </si>
  <si>
    <t>Maintien de la chaîne nationale d'étalonnage</t>
  </si>
  <si>
    <t>Pour les polluants gazeux, l’objectif est de raccorder les mesures réalisées en station aux étalons de référence afin de garantir la qualité des mesures de polluants gazeux : ce dispositif appelé « chaîne nationale d’étalonnage » permet d’assurer un raccordement fiable et pérenne des concentrations mesurées par les AASQA aux étalons de référence gérés par le LNE dans le cadre de ses missions au sein du LCSQA.</t>
  </si>
  <si>
    <t>Pour 2019, le LNE propose de poursuivre ses activités de raccordement :
• Raccordements des étalons des laboratoires de niveau 2 (France métropolitaine) tous les 6 mois pour les composés SO2, NO/NOx, CO, O3, NO2 et BTEX,
• Raccordements des étalons du laboratoire de niveau 2 de Madininair deux fois par an (raccordement des deux diluteurs générant des mélanges gazeux de CO, NO/NOx et SO2 en alternance et du générateur d’ozone),
• Raccordements des étalons du réseau de mesure ORA La Réunion deux fois par an (raccordement des mélanges gazeux basses concentrations de NO/NOx, CO et SO2 et du générateur d’ozone),
• Raccordements de tous les mélanges gazeux de BTEX utilisés par les AASQA (de l'ordre de 30 raccordements),
• Raccordements des étalons de transfert de l’INERIS utilisés dans les CIL moyens mobiles (de l’ordre de 50),
• Raccordements des étalons de transfert de l’IMT LD utilisés dans les CIL niveaux 2 (de l’ordre de 10).</t>
  </si>
  <si>
    <t>T. Macé</t>
  </si>
  <si>
    <t>Raccordement des analyseurs automatiques de PM à l'aide de cales étalons</t>
  </si>
  <si>
    <t>Contrôle de paramètres de fonctionnement des analyseurs automatiques de particules en suspension dans l'air ambiant</t>
  </si>
  <si>
    <t xml:space="preserve">Mise à disposition de cales étalons pour les analyseurs automatiques (microbalances à variation de fréquence et jauges radiométriques) ou évaluation des dispositifs d'AASQA à l'IMT LD. Ces cales permettent aux AASQA de vérifier l’étalonnage de leurs appareils ainsi que leur linéarité le cas échéant directement en station de mesure. Une procédure de contrôle de la conformité des débits de prélèvement accompagne également les dispositifs, permettant ainsi de vérifier le respect des consignes de prélèvement.
</t>
  </si>
  <si>
    <t>Note technique</t>
  </si>
  <si>
    <t>F. Mathé</t>
  </si>
  <si>
    <t>IMT Lille Douai</t>
  </si>
  <si>
    <t>Amélioration de la qualité des étalonnages</t>
  </si>
  <si>
    <t xml:space="preserve">L'objectif est de développer une nouvelle méthodologie pour la mesure des impuretés dans les gaz de zéro. 
</t>
  </si>
  <si>
    <t>Fin 2016, le LNE s'est équipé d'un spectromètre Infra-Rouge à Transformée de Fourier (FTIR) de marque Brüker et de modèle V70 fonctionnant sous vide, doté d’un interféromètre Rocksolid et d'une source IR haute puissance (Globar). Des simulations effectuées avec le spectromètre FTIR ont montré qu’il était nécessaire de s’équiper d’une cellule à long trajet optique pouvant être mise sous pression afin de mesurer des traces de NO, NO2, SO2 et CO dans les gaz de zéro (air et azote) et répondre aux exigences des normes européennes en termes de limites de détection.
En 2018, pour réaliser le choix de cette cellule, il a été effectué une bibliographie. Ensuite, plusieurs réunions ont été organisées avec différents fournisseurs, avec le BIPM (Bureau International des Poids et Mesures) et les collègues spécialistes en optique au sein du LNE dans le but de discuter de leur retour d’expérience et d’optimiser le cahier des charges. A la suite de cette étude, la cellule a été commandée (mars 2018) et n’est toujours pas livrée à ce jour. La société Internationale Crystal Laboratories localisée aux USA a rencontré des problèmes d’approvisionnement de certaines pièces vendues par très peu de fournisseurs, puis des problèmes d’alignement des miroirs.
Pour 2019, le LNE propose de développer la méthode de quantification des impuretés de NO, NO2, SO2 et CO dans les gaz de zéro directement utilisés par les AASQA pour étalonner leurs appareils de mesure. Les résultats obtenus permettront de déterminer la conformité de ces gaz de zéro par rapport aux exigences des normes européennes NF EN 14211, NF EN 14212, NF EN 14625 et NF EN 14626 (concentrations de NO, NO2, SO2 inférieures à 1 nmol/mol et concentration de CO inférieure à 100 nmol/mol).</t>
  </si>
  <si>
    <t>Vu COPIL</t>
  </si>
  <si>
    <t>Contrôle qualité du dispositif de mesure</t>
  </si>
  <si>
    <t>CIL pour les polluants gazeux (mélanges de concentration inconnue)</t>
  </si>
  <si>
    <t>L'objectif de cette étude est d’organiser des comparaisons interlaboratoires pour s’assurer du bon fonctionnement et de l’homogénéité du dispositif de mesure des polluants gazeux afin de vérifier qu’il respecte les exigences fixées par les directives européennes et les normes associées.</t>
  </si>
  <si>
    <t>En 2019, le LNE propose de poursuivre les comparaisons interlaboratoires nécessaires pour valider les différents raccordements effectués dans le cadre de la chaîne nationale d’étalonnage et s’assurer ainsi de son bon fonctionnement pour les polluants gazeux. 
Ces comparaisons interlaboratoires seront organisées selon un planning défini permettant de couvrir l'ensemble des AASQA sur 2 ans de la façon suivante : 
• Circulation de mélanges gazeux de NO, NO2, SO2 et CO en bouteille de concentration inconnue dans les AASQA ; 
• Circulation de générateurs d’ozone dans les AASQA.</t>
  </si>
  <si>
    <t>CIL pour les polluants gazeux (moyens de mesures mobiles)</t>
  </si>
  <si>
    <t>Le LCSQA doit organiser des exercices périodiques afin de vérifier la qualité des mesures du dispositif national conformément à l'arrêté du 19 avril 2017. Les exercices sur les moyens mobiles permettent la vérification du respect des incertitudes de mesures des polluants classiques NO, NO2, O3, SO2, CO par rapport aux critères de qualité de la directive Européenne en conditions réelles d'utilisation des appareils. Ces exercices permettent l'identification de l'origine des écarts individuels (étalons, pratiques, têtes de prélèvement, lignes de prélèvement, etc.) observés et font progresser la qualité du dispositif de mesures.</t>
  </si>
  <si>
    <t>La campagne 2019 d’intercomparaison des moyens mobiles avec dopage multipolluants de l’air ambiant sera réalisée sur le site de Lyon courant mars 2019. Le traitement statistique des données obtenues lors de l’exercice habituel conduira au calcul de l’incertitude de mesure collective par polluant et au Z-score de chaque participant (par polluant et niveau de concentration).
Depuis 2017, les dopages sont désormais effectués via les têtes de prélèvement de chaque moyen mobile. Cette évolution permet de travailler dans des conditions plus proches des conditions habituelles de terrain, et de concentrer l'exercice et les tests sur les facteurs « tête et ligne de prélèvement ». Parmi les nouveaux tests réalisés on retiendra notamment l'injection de gaz étalon en entrée d'analyseur et en entrée de ligne de prélèvement.
On notera que les résultats de cet exercice restent toutefois fortement dépendants des conditions climatiques, en particulier la pluviométrie. La réalisation des exercices classiques via des boitiers de distribution sera donc maintenue en secours, dès l’instant qu'une dispersion inhabituelle des mesures sera constatée.</t>
  </si>
  <si>
    <t>legère baisse : + contrib tech vs ing mais dép Lyon </t>
  </si>
  <si>
    <t>Diminution des heures pour l'instrumentation</t>
  </si>
  <si>
    <t>Janvier 2020</t>
  </si>
  <si>
    <t>N. Bocquet / F. Marlière</t>
  </si>
  <si>
    <t>Ineris</t>
  </si>
  <si>
    <t>Métrologie, normalisation et assurance qualité</t>
  </si>
  <si>
    <t>Faisabilité d’une CIL type « moyens mobiles » pour les polluants gazeux (DOM)</t>
  </si>
  <si>
    <t>Définition des conditions de réalisation d'une CIL type « moyen mobile » dédiée aux DOM portant sur les polluants gazeux réglementés (CO, SO2, NO, NO2, O3).</t>
  </si>
  <si>
    <t>Cette action s’inscrit dans la continuité de l’action 2018.
Pour rappel, le LCSQA/INERIS propose d'intégrer les DOM dans la programmation des exercices d'intercomparaison type “moyens mobiles” des polluants classiques. Tout comme l'exercice "métropole", le traitement statistique des données obtenues lors de l’exercice conduira au calcul de l’incertitude de mesure collective par polluant et au Z-score de chaque participant (par polluant et niveau de concentration). 
Dans cet objectif, les conditions de réalisation (lieu de réalisation, format des essais, périodicité, contraintes logistiques, etc.) seront discutées avec les AASQA concernées afin de définir un format adapté, notamment aux contraintes climatiques locales. Les modifications à apporter au dispositif de dopage actuel seront examinées et chiffrées, ainsi que le coût global de l'exercice. Selon ces conclusions, la programmation d'un exercice dédié aux DOM pourra être envisagée.</t>
  </si>
  <si>
    <t>Fin des travaux</t>
  </si>
  <si>
    <t>Avril 2019</t>
  </si>
  <si>
    <t>F. Marlière</t>
  </si>
  <si>
    <t>Participation CIL pour les gaz inorganiques au JRC (participation du LCSQA)</t>
  </si>
  <si>
    <t>Participation à la CIL pour les gaz inorganiques organisée par le JRC dans le cadre des missions du LCSQA, conformément à la directive 2015/1480, repris dans l’arrêté du 19 avril 2017, qui stipule que les laboratoires nationaux de référence doivent participer au moins tous les 3 ans aux programmes d'assurance qualité organisés par le Centre commun de recherche de la commission européenne.</t>
  </si>
  <si>
    <t>En tant que laboratoire national de référence au titre des directives européennes, le LCSQA par l'intermédiaire de ses membres, doit participer aux Comparaisons Interlaboratoires (CIL) organisées par le Joint Research Center (JRC) de la Commission. 
En 2019, l'INERIS participera à la CIL organisée par le JRC pour les gaz inorganiques. La participation à cette CIL permettra également de faire la démonstration du maintien des compétences de l'INERIS selon NF EN/ISO 17025 conformément aux exigences de la directive européenne 2015/1480 et dans le cadre de son accréditation COFRAC.</t>
  </si>
  <si>
    <t xml:space="preserve">Pas fait en 2018.
</t>
  </si>
  <si>
    <t>Rubrique du rapport d'avancement</t>
  </si>
  <si>
    <t>Octobre 2019</t>
  </si>
  <si>
    <t>Maintien accréditation 17025 du LCSQA (PM)</t>
  </si>
  <si>
    <t>Réalisation d'une campagne de mesure selon la norme NF EN 12341</t>
  </si>
  <si>
    <t>Cette campagne permettra de faire la démonstration du maintien des compétences de l'INERIS selon la norme NF EN/ISO 17025 conformément aux exigences de la directive européenne 2015/1480 et dans le cadre de son accréditation COFRAC.</t>
  </si>
  <si>
    <t>Pas de campagne en 2018</t>
  </si>
  <si>
    <t>R. Aujay / C. Ferret</t>
  </si>
  <si>
    <t>Suivi d'équivalence pour la mesure des PM</t>
  </si>
  <si>
    <t>Vérifier l'équivalence des AMS PM à la méthode de référence</t>
  </si>
  <si>
    <t>Conformément à la directive 2008/50/CE, repris dans l'arrêté du 19 avril 2017, le LCSQA a en charge la réalisation du suivi de l'équivalence des analyseurs automatiques de particules actuellement déclarés conformes en France pour la surveillance réglementaire. 
Pour ce faire, les travaux en 2019 porteront sur :
- Réalisation de 6 campagnes de prélèvement selon la norme NF EN 12341 avec en parallèle, les AMS PM actuellement déclarés conformes et utilisés pour la surveillance réglementaire.
- Pesée des filtres de ces 6 campagnes selon EN 12341 (environ 3000 filtres)
- Production d'une base de données des résultats du suivi d'équivalence depuis 2012
- Exploitation du cycle 2015-2018 : 1er bilan de 3 ans de données collectées sur la base du traitement statistique proposé par la norme NF EN 16450.</t>
  </si>
  <si>
    <t>Hausse</t>
  </si>
  <si>
    <t>Fin du cycle. Exploitation à faire et decision à prendre</t>
  </si>
  <si>
    <t>Décembre 2019</t>
  </si>
  <si>
    <t>Mars 2020</t>
  </si>
  <si>
    <t>T. Amodeo</t>
  </si>
  <si>
    <t>Pilotage et suivi du dispositif</t>
  </si>
  <si>
    <t>Conformité technique</t>
  </si>
  <si>
    <t>Gestion des sources radioactives des analyseurs automatiques de PM, en lien avec l'autorisation délivrée par l'ASN</t>
  </si>
  <si>
    <t>Actions en lien avec la gestion centralisée des sources radioactives équipant les analyseurs automatiques de particules de type jauges radiométriques (2 modèles d'appareil à ce jour conformes sur le plan technique).</t>
  </si>
  <si>
    <t>L'action concerne la gestion centralisée des 367 sources radioactives scellées 14C équipant les analyseurs automatiques de particules en suspension utilisés par les AASQA dans le cadre de leurs missions de surveillance (rôle de Personne Compétente en Radioprotection commune aux AASQA, dans le cadre de l’autorisation renouvelée par l’Autorité de Sûreté Nucléaire en 2018, en relation avec les utilisateurs AASQA, les constructeurs/distributeurs et les Organismes de contrôle Agréés).
En 2019, le suivi de l'autorisation actuelle sera assuré (gestion administrative des sources, suivi des contrôles annuels par organisme agréé, formation (initiale ou recyclage) des Référents Techniques Régionaux suite aux fusions).</t>
  </si>
  <si>
    <t>Polluants particulaires et caractérisation chimique</t>
  </si>
  <si>
    <t>QA/QC pour les analyseurs automatiques de spéciation chimique des PM</t>
  </si>
  <si>
    <t>Assurer la qualité des mesures réalisées en routine à l'aide d'analyseur automatique de la composition chimique des PM (en particulier AE33 et ACSM) :
- Amélioration : des pratiques utilisateurs, de la qualité des données produites et du dispositif d'étalonnage 
- Disposer de données temps réel homogène et de qualité sur l'ensemble du territoire</t>
  </si>
  <si>
    <t>En 2019, les actions porteront sur les sujets suivants :
●        Circulation des cales optiques pour AE33 (LNE) :
Le protocole d’étalonnage des AE33 est basé sur l’utilisation de cales optiques possédant des propriétés d’absorption de la lumière connue pour les différentes longueurs d’onde utilisées par l’AE33. 
Le LCSQA propose de faire circuler son propre jeu de cales dans les AASQA qui n'en possède pas afin de réaliser les étalonnages.
●        CIL AE33 (INERIS) :
Organisation d'une CIL pour les AASQA disposant d'un AE33, qui sera organisée conjointement avec la CIL ACSM proposée également dans cette action.
●        Assurance qualité des données ACSM (INERIS) :
* L'INERIS prendra en charge la réalisation des étalonnages sur les sites d'intérêt national à raison d'un étalonnage par ACSM : 
Il s'agira de calibrer l'efficacité d'ionisation (IE) des ACSM. Celle-ci est basée sur la mesure de la réponse de l'instrument à partir des particules de nitrate d'ammonium.
* Les mesures ACSM des stations d’intérêt national feront l'objet d'une vérification externe via l’analyse chimique de prélèvements sur filtres : 
Il s’agira de campagne de prélèvements journaliers (24h) pendant un à deux mois, de la fraction PM1, suivies d’analyses différées des concentrations en nitrate, sulfate, ammonium et carbone organique. Les analyses seront effectuées sur une quarantaine de filtres maximum par site après sélection des jours pour lesquels les concentrations des espèces d'intérêts sont importantes. Ces analyses pourront être conditionnées sur certains sites par la disponibilité des préleveurs.
* Une CIL des ACSM des stations d’intérêt national sera organisée par l'INERIS au centre de calibration européen (ACMCC) du programme européen ACTRIS (infrastructure de recherche européenne sur les aérosols, nuages, et espèces gazeuses réactives) avant l'été 2019 :
L'objet de cette CIL sera d'une part d'effectuer des étalonnages, au nitrate et au sulfate d'ammonium, sur chaque instrument. Puis les instruments seront mis en fonctionnement en parallèle pendant une période de 10 jours. Les performances des instruments seront évaluées par comparaison aux autres participants. La participation d’utilisateurs ACSM européens du programme ACTRIS est également envisagée 
Plus globalement, cette action comprend la participation de l’Ineris aux activités de l’ACMCC dont les enseignements à l’échelle européenne bénéficient au dispositif de surveillance en termes de QA/QC.
Par ailleurs, le raccordement des instruments connectés au banc d'étalonnage sera pris en charge par le LNE.
Enfin l'accompagnement des AASQA pour la mise en œuvre de ces instruments existe sous la forme d'une ou deux réunions annuelles du "Groupe Utilisateurs Permanent " relevant de la CS « observatoires nationaux ».</t>
  </si>
  <si>
    <t>CIL AE33</t>
  </si>
  <si>
    <t>CIL AE33 en simultané de la CIL ACSM (synergie)</t>
  </si>
  <si>
    <t>PV étalonnage/instruction</t>
  </si>
  <si>
    <t>AFE</t>
  </si>
  <si>
    <t>Compte-rendu</t>
  </si>
  <si>
    <t>O. Favez / T. Amodeo</t>
  </si>
  <si>
    <t>Ineris - LNE</t>
  </si>
  <si>
    <t>Guide méthodologique AE33</t>
  </si>
  <si>
    <t>Révision du guide suite à la journée de formation/REX du programme 2018</t>
  </si>
  <si>
    <t>Révision du guide sur la base des retours collectés lors de la formation/TP sur cet instrument organisée en octobre 2018.</t>
  </si>
  <si>
    <t>A mettre eventuellement dans le référentiel technique</t>
  </si>
  <si>
    <t>P2</t>
  </si>
  <si>
    <t>Pas OK pour P2.
Forte demande. REX constructeur et AASQA en oct. 2018, à formaliser e 2019 avec la révision du guide.</t>
  </si>
  <si>
    <t>Guide</t>
  </si>
  <si>
    <t>R. Aujay</t>
  </si>
  <si>
    <t>Vérification de la qualité et veille technologique sur les filtres utilisés pour la mesure des métaux dans les PM10</t>
  </si>
  <si>
    <t>Veille technologique et validation de filtres en quartz achetés par les AASQA - Retour d’expérience sur les nouvelles modalités de fourniture et de validation des filtres.</t>
  </si>
  <si>
    <t>Ce travail s’inscrit dans la fiabilisation de la chaîne de mesure et permet d’assurer un suivi sur l’homogénéité des filtres utilisés par les AASQA et de leur fournir une assurance qualité vis-à-vis des mesures effectuées par les différents laboratoires d’analyses.
Cette action entreprise depuis le début de la surveillance des métaux réglementés en France consistait jusqu’à présent à vérifier des filtres vierges en fibre de quartz de marque Pall et Whatman GE achetés par le LCSQA-IMT LD par lot (environ 4000 filtres). Ces filtres, testés préalablement selon la norme NF EN 14902 (2005) afin d’évaluer leur contamination résiduelle en métaux et de tester l’homogénéité des lots et validés, étaient transmis aux AASQA qui en faisaient la demande pour la surveillance des métaux réglementés.
La solution expérimentée depuis la fin d’année 2018 implique désormais chaque AASQA dans la phase d’achat d’un lot de filtres et selon un cahier des charges spécifique. Dix filtres vierges sont ensuite envoyés au LCSQA-IMT Lille Douai pour validation du lot par l'analyse du blanc moyen, de la limite de détection et quantification. Cela modifie par conséquent la logistique de circulation des filtres entre le fournisseur, les AASQA et le LCSQA-IMT Lille Douai. Ce nouveau circuit de distribution aux AASQA sera généralisé en 2019 et un retour d'expérience sur ce nouveau circuit d’achat et de validation des filtres sera fait.</t>
  </si>
  <si>
    <t>Achat filtres par AASQA</t>
  </si>
  <si>
    <t>Les AASQA sont au courant depuis 2018 mais il semble que pour l'instant les procédures d'achat groupées pour les consommables ne soient pas encore entrées en vigueur d'autant que certaines AASQA ont encore des stocks de filtres à utiliser</t>
  </si>
  <si>
    <t>Certificats de blancs</t>
  </si>
  <si>
    <t>L. Alleman</t>
  </si>
  <si>
    <t>Raccordement des mesures de métaux</t>
  </si>
  <si>
    <t>Développement de matériaux de référence certifiés pour l’arsenic, le cadmium, le plomb, le nickel, le mercure, le manganèse et le cuivre en phase particulaire (PM10 et PM2,5) prélevés sur filtres.</t>
  </si>
  <si>
    <t>Conformément aux recommandations de la 4ème directive fille, les AASQA effectuent régulièrement des prélèvements particulaires dans l'air ambiant sur des filtres pour lesquels les métaux sont analysés a posteriori.
En 2010, le LNE a développé des MRC sous forme de filtres pour les métaux réglementés (As, Pb, Cd, Ni). Cependant, le lot de filtres, suivi jusqu’en 2017, arrive à épuisement.
Afin, d’une part de poursuivre l’objectif d’assurer la traçabilité métrologique pour les métaux réglementés et d’autre part de suivre l’avis de l’Anses émises en saisine n° « 2015_SA_0216 » relatif à l’identification, la catégorisation et la hiérarchisation de polluants actuellement non réglementés pour la surveillance de la qualité de l’air, tels le manganèse et le cuivre, le LNE propose de développer de nouveaux MRC pour les fractions particulaires PM10 et PM2,5.
L’expérience acquise lors du développement du précédent MRC devrait permettre au LNE de produire en 2019 un lot de filtres de poussières PM10 à deux niveaux de teneurs afin de disposer d’une gamme plus large pour la surveillance des métaux As, Pb, Cd, Ni, Hg, Mn, Cu et en 2020 un lot de filtres de poussière PM2.5 à un niveau de teneur plus faible de ces mêmes métaux.
Ces MRC pourraient aussi être mis à disposition en 2020 auprès de l’IMT Lille Douai afin d’effectuer une comparaison bilatérale pour finaliser leur certification.
Enfin, ces MRC seraient proposés pour une CIL en 2020 pilotée conjointement par l’IMT Lille Douai et le LNE.</t>
  </si>
  <si>
    <t>24 mois</t>
  </si>
  <si>
    <t>Saisine ANSES, à rassambler eventuellement avec les autres lignes dans l'orientation 3</t>
  </si>
  <si>
    <t>Février 2021</t>
  </si>
  <si>
    <t>C. Oster</t>
  </si>
  <si>
    <t>Benzène / HAP / métaux</t>
  </si>
  <si>
    <t>Guide de bonnes pratiques pour la mesure automatique du mercure gazeux</t>
  </si>
  <si>
    <t>Rédaction d'un guide de bonnes pratiques de la mise en œuvre des analyseurs de mercure (Tekran + Lumex) reprenant les recommandations d'installation, de contrôles, de maintenance, de fonctionnement et d'exploitation des données.</t>
  </si>
  <si>
    <t>Cette action est la continuité de l’action proposée en 2018.
La mesure du mercure est facilement sujette à des artéfacts de contamination. Il n'existe pas de guide LCSQA traitant des recommandations en matière de mesure du mercure (polluant réglementé). Les AASQA mettent en œuvre leurs équipements avec le soutien du LCSQA. Les recommandations ne sont pas formalisées et sont apportées au coup par coup (à la demande). L'objectif est de traiter les recommandations dans leur intégralité et d'harmoniser les pratiques pour améliorer la qualité des mesures effectuées.</t>
  </si>
  <si>
    <t>Fin de l'action</t>
  </si>
  <si>
    <t>Juin 2019</t>
  </si>
  <si>
    <t>Modélisation, traitement et transmission de données</t>
  </si>
  <si>
    <t>Modélisation</t>
  </si>
  <si>
    <t>Assistance PREV'AIR + PREV'AIR Urgence + CHIMERE</t>
  </si>
  <si>
    <t xml:space="preserve">Assurer la fourniture des sorties de PREV'AIR / PREV'AIR-urgence et leur intégration dans les systèmes de prévision régionaux développés par les AASQA. Assister les AASQA pour faciliter l'usage de ces données ainsi que l'utilisation du modèle CHIMERE. </t>
  </si>
  <si>
    <t>L’action consiste en l’appui (hot line) sur l'utilisation des prévisions PREV'AIR dans les chaînes de prévision régionales. Cela concerne aussi bien l'utilisation des prévisions PREV'AIR en conditions aux limites de ces systèmes régionaux que l'interprétation des données fournies par régions par PREV’AIR (concentrations) et par PREV'AIR Urgence, qui concerne les surfaces du territoire et le nombre d'habitants possiblement exposés aux dépassements (en cohérence avec les procédures développées par le LCSQA et les AASQA pour calculer territoires et population exposés).
Cette action comprend également un accompagnement à la mise en œuvre du modèle CHIMERE pour les AASQA qui en feraient la demande. 
Cette action intègre enfin les calculs pour les besoins du rapportage : cartes de de dépassement des valeurs cibles ozone (demande de certaines AASQA), calcul des contributions naturelles et transfrontalières (pour les dépassements PM et pour les plans et programmes).</t>
  </si>
  <si>
    <t>Comité Utilisateurs PREV'AIR</t>
  </si>
  <si>
    <t>Le nombre d'heures défini en 2018 a été nécessaire puur répondre aux sollicitations.</t>
  </si>
  <si>
    <t>Diminution des heures. L'assistance se fera dans la limite de ce volume d'heures.</t>
  </si>
  <si>
    <t>Fichiers de données</t>
  </si>
  <si>
    <t>Juillet 2019</t>
  </si>
  <si>
    <t>F. Meleux</t>
  </si>
  <si>
    <t>Outils informatiques et instrumentation</t>
  </si>
  <si>
    <t>Postes centraux et stations d'acquisition</t>
  </si>
  <si>
    <t>Assistance et suivi de l'instrumentation pour l’acquisition et la transmission des données</t>
  </si>
  <si>
    <t>Répondre aux besoins AASQA associés à la chaîne d'acquisition et de remontée des données.
Coordonner les échanges et le suivi des problèmes survenant sur les éléments de la chaîne d’instrumentation. 
Assurer le retour d’expérience pour toutes les AASQA.</t>
  </si>
  <si>
    <t>o Assistance aux AASQA sur la chaîne d'acquistion : répondre aux besoins et aux problématiques ponctuels liées à la chaîne d’acquisition (problèmes liés aux protocoles des analyseurs, suivi de bugs sur les postes centraux ou les systèmes d’acquisition…).
o Suivi et coordination des outils de contrôles métrologiques réglementaires (outil répétabilité et simulateur multi-protocole,...).
o Relecture du cahier des charges SPOT.</t>
  </si>
  <si>
    <t>CSIA</t>
  </si>
  <si>
    <t>Hausse car inclut le travail de comparaison des stats et le suivi des éventuels développements sur les postes centraux suite à la comparaison des stats faites en 2018</t>
  </si>
  <si>
    <t xml:space="preserve">Retrait d'heures car moins de travail qu'initialement prévu sur SPOT et évolution des postes centraux; prise en compte de la relecture du cahier des charges SPOT. Stable/2018. </t>
  </si>
  <si>
    <t>C. Mantelle</t>
  </si>
  <si>
    <t>1.2</t>
  </si>
  <si>
    <t>Audits techniques des AASQA</t>
  </si>
  <si>
    <t xml:space="preserve">Vérification de la mise en œuvre du Référentiel Technique National par les AASQA (respect des dispositions réglementaires et exigences techniques qui leur sont applicables).
</t>
  </si>
  <si>
    <t>Conformément à ses missions concernant le référentiel technique national et sa mise en œuvre par les AASQA, en 2019 le LCSQA effectuera les actions suivantes (Le planning des 4 audits ainsi que l’établissement des équipes d’audit est effectué lors de la réunion "auditeurs" qui a lieu en début d'année suite aux propositions faites en CPS) :
• Si besoin mises à jour mineures de la grille d'audit suite au retour d'expérience des Audits menés en 2018 avec la nouvelle grille.
• Vérifier la mise en œuvre du référentiel technique national par les AASQA au travers la réalisation des audits techniques annuels : poursuite du cycle des audits techniques entammé en 2018.</t>
  </si>
  <si>
    <t>A vérifier</t>
  </si>
  <si>
    <t>En hausse après concertation entre les auditeurs. Les audits sont plus longs et couvrent plus de sujets.</t>
  </si>
  <si>
    <t>E. Leoz</t>
  </si>
  <si>
    <t>Ineris - LNE - IMT Lille Douai</t>
  </si>
  <si>
    <t>Assistance auprès des AASQA d'Outre-Mer</t>
  </si>
  <si>
    <t xml:space="preserve">A la suite des audits réalisés fin 2018, apporter une assistance technique auprès des AASQA d'Outre-Mer dans la mise en œuvre de la surveillance, notamment en modélisation et cartographie.
</t>
  </si>
  <si>
    <t>Lorsqu’il sera sollicité, le LCSQA pourra notamment apporter une assistance sur:
- l'application de méthodes géostatistiques pour la réalisation de cartographies à partir de campagnes de mesure, 
- la mise en œuvre de la modélisation,
- la cohérence des procédures métrologiques vis-à-vis des exigences techniques du référentiel technique national.</t>
  </si>
  <si>
    <t>Autre demande</t>
  </si>
  <si>
    <t>F. Tognet</t>
  </si>
  <si>
    <t>Mise à jour du Référentiel technique national et mise à jour de procédures associées</t>
  </si>
  <si>
    <t>Mise à jour du référentiel technique national (guides et procédures)</t>
  </si>
  <si>
    <t>Assurer la mise à jour et la mise à disposition du référentiel technique national. Ce référentiel est un recueil documentaire composé de normes techniques, de guides méthodologiques et de résolutions techniques précisant les prescriptions techniques pour le dispositif national de surveillance de la qualité de l’air ambiant. Il comprend aussi des procédures auxquelles sont associés des modes opératoires internes au LCSQA.</t>
  </si>
  <si>
    <t>Proposition de séparer en deux l'action des audits et celle relative au RTN. A la hausse car on met sur cette ligne des actions qui étaient avant isolées. A reflechir</t>
  </si>
  <si>
    <t xml:space="preserve">Diminution des heures.. </t>
  </si>
  <si>
    <t>Tableur</t>
  </si>
  <si>
    <t>1.3</t>
  </si>
  <si>
    <t>Conformité et dimensionnement du dispositif</t>
  </si>
  <si>
    <t>Conformité du dispositif de surveillance</t>
  </si>
  <si>
    <t>Suivi de la conformité du dispositif</t>
  </si>
  <si>
    <t xml:space="preserve">Le suivi de la conformité consiste à s'assurer que l'ensemble des dispositions législatives relatives à la surveillance des ZAS (évaluation préliminaire, adéquation entre le dispositif de surveillance mis en œuvre et le résultat de l'évaluation préliminaire, nombre de points de mesure et ratios des typologies, etc.) est correctement appliqué. 
Un point zéro de la conformité relatif aux nouvelles ZAS et aux nouveaux PRSQA a été réalisé en 2017. Une mise à jour de cette analyse sera réalisée chaque année pour tenir compte des évolutions du dispositif. Cela concerne les ajouts ou suppressions de stations et/ou de points de prélèvement, l’affectation de régimes de surveillance dans des zones initialement non renseignées ou de façon plus marginale des modifications de régimes de surveillance. Cette action est étroitement liée au rapportage préliminaire, en décembre de l'année N qui concerne le descriptif du référentiel de surveillance pourl'année N+1.
</t>
  </si>
  <si>
    <t>Avec le suivi mis en place en 2018, le suivi de la conformité sera facilité. Mais ajout demande modification régime et diminution nombre de points</t>
  </si>
  <si>
    <t>C. Mantelle / A. Frezier</t>
  </si>
  <si>
    <t>Vérification de la conformité technique des appareillages utilisés par le dispositif national pour les besoins réglementaires</t>
  </si>
  <si>
    <t>1. Intégration d'appareillage conforme dans le parc instrumental français et suivi des appareils conformes techniquement pour la surveillance réglementaire de la qualité de l'air.
2. Etude des demandes de la part des constructeurs/distributeurs sur la conformité technique des appareillages utilisés pour la surveillance réglementaire de la qualité de l'air.
3. Réflexion sur l'intégration des systèmes dits « micro-capteurs dans le processus de vérification de conformité pour la surveillance réglementaire de la qualité de l'air (en tant que méthodes indicatives voire outil d’estimation objective) suite à la mise en place du schéma de labellisation développé en France en 2019.</t>
  </si>
  <si>
    <t xml:space="preserve">1. Gestion du schéma de vérification de conformité d'appareillages pour la surveillance réglementaire de la qualité de l'air (bilan de l'instruction des dossiers pour mise à jour de la liste des appareils "utilisables en AASQA", état annuel de la conformité du parc instrumental français en lien avec Gestion'Air).
2. Lors de la réception de dossiers pour la demande de vérification de conformité technique d'un appareil, les partenaires LCSQA (INERIS et IMT LD), en fonction du type d'appareillage réalisent les actions suivantes : 
- vérification administrative du dossier (adéquation avec les documents attendus selon la liste du document cadre)
- instruction technique du dossier permettant aux experts de juger de la possible adéquation avec les mesures réglementaires et le référentiel en vigueur
- présentation d'une synthèse à la nouvelle Commission de Suivi "Métrologie / Assurance Qualité"
- émission de l'avis technique / retour vers le constructeur-fournisseur suite à la décision du CPS.
3. Proposition d'un cahier des charges pour les appareillages relevant de la "méthode indicative" (telle que définie dans les Directives), voire de l'estimation objective. Les technologies à base de micro-capteur seront abordées selon une approche spécifique, leur qualification pouvant s'appuyer en premier lieu sur les protocoles développés par le LCSQA (dans l'attente des textes émis par le CEN) et sur la labellisation qui sera déployée en France courant 2019.
4. Intégrer dans le processus de vérification de conformité technique la notion de chaîne d'acquisition des données (et notamment les différents appareils associés) assurant leur remontée dans GEOD'AIR et la mise à jour des données référentielles (INERIS).
5. Proposer aux constructeurs un modèle de certificat pour les appareillages déclarés conformes pour une mise en place de leur contribution payante en 2020. </t>
  </si>
  <si>
    <t>Emission de certificat + information auprès des constructeurs</t>
  </si>
  <si>
    <t>Modèle de document</t>
  </si>
  <si>
    <t>F. Mathé, C. Marchand, T. Macé</t>
  </si>
  <si>
    <t>Suivi financier du dispositif</t>
  </si>
  <si>
    <t>Valorisation technico-économique des données figurant dans Gestion'air</t>
  </si>
  <si>
    <t>Suivi de l'origine des financements du dispositif de surveillance de la qualité de l'air.</t>
  </si>
  <si>
    <t>Conformément à l’article 27 de l’arrêté du 19 avril 2017 relatif au dispositif national de surveillance de la qualité de l’air ambiant, il s’agit d’effectuer le suivi du coût total du dispositif national de surveillance de la qualité de l’air. En 2019, il s'agira d'exploiter les données comptables et administratives des AASQA disponibles dans Gestion’Air. Ce rapport contiendra également les données financières du LCSQA et de Prev’Air et sera basé sur la trame de document défini avec le Ministère en 2018. Le rapport portera sur la période 2013 – 2017. 
En outre, le LCSQA continuera à participer au sous GT PRSQA "évaluation économique". Si des besoins sont exprimés par les différents membres de ce sous GT, ils feront l'objet d'une liste qui sera soumise au MTES pour avis. En fonction des budgets disponibles et des priorités, il sera décidé de traiter ou pas ces demandes.</t>
  </si>
  <si>
    <t>Mai 2019</t>
  </si>
  <si>
    <t>R.Maillard</t>
  </si>
  <si>
    <t>1.4</t>
  </si>
  <si>
    <t>Pesticides dans l'air ambiant - actions de soutien aux travaux de l'Anses / PPV</t>
  </si>
  <si>
    <t>Compléter les données métrologiques utiles à l'exploitation des données de concentration des substances identifiées dans l'expertise Anses (identification d'interférents, mise au point et amélioration de méthodes). Dans la perspective d'une surveillance pérenne, définition de budgets annuels selon différents scénarios de surveillance</t>
  </si>
  <si>
    <t xml:space="preserve">Abondement de la convention PPV-CNEP (qui se termine en 2020) pour l'exploitation des données collectées.
Poursuite des travaux 2018 sur le glyphosate : finalisation des essais sur la méthode d'analyse initialement développée sur les matrices agro-alimentaires, qui évite l'étape de dérivatisation, par injection de l'extrait en LC/MSMS sur une colonne développée pour l’analyse des pesticides polaires ioniques, en traitant en simultané glyphosate, glufosinate et AMPA. Après optimisation des conditions analytiques, l’étude portera sur l’identification des interférents de l’ AMPA et glufosinate, notamment sur la base d’extraits fournis par IANESCO (laboratoire d'analyse de la CNEP). Des tests d’efficacité de piégeage pour le glufosinate seront également réalisés.
Travaux sur 3 pesticides ayant des fonctions acides, pouvant être extraits à l’eau, comme le glyphosate : piclorame, dicamba et quinmérac. Après une étude bibliographique, le travail portera sur le développement d’une méthode analytique commune par LC-MS et la réalisation de tests d’efficacité de piégeage (piclorame et quinmérac). Par ailleurs, des problèmes de stabilité ont été identifiés pour le quinmérac et il faudra travailler sur sa stabilisation. L'optimisation des éthodes d'analyse de quelques substances dont l'incetitude analytiue est élevée (ex. cymoxanil) sera également examinée. La répartition des ces études entre le LNE et l'INERIS se fera en fonction des résultats bibliographiques et de l'extimation de l'envergure des travaux à mener pour chaque substance.
Dans la perspective de la mise en place d'une surveillance nationale des résidus de pesticides dans l'air ambiant, différents scénarios seront proposés et chiffrés sur la base des tendances de l'exploitation des données.
</t>
  </si>
  <si>
    <t>Prioritaire BQA</t>
  </si>
  <si>
    <t>F. Marlière, B. Lalère</t>
  </si>
  <si>
    <t>Modélisation des pesticides</t>
  </si>
  <si>
    <t>Evaluer la capacité des modèles à reproduire la variabilité spatiale des pesticides et produire des cartographies</t>
  </si>
  <si>
    <t xml:space="preserve">Dans cette étude prospective, il est proposé d'explorer diverses stratégies de modélisation pour cartographier les pesticides. D'une part le modèle Chimere, classiquement utilisé pour les polluants réglementés, mais aussi les pollens, peut être étendu aux pesticides, ce qui pose des défis spécifiques notamment pour la représentation des échanges sol/atmosphère. D'autre part des approches gaussiennes ont parfois été utilisées, directement ou par le biais de méta-modèles implémentés à grande échélle.
De précieuses données de mesures de terrain ont été collectées dans le cadre de la campagne exploratoire, celles-ci permettent de faire une évaluation statistique des modèles.
Enfin, la BNVDs fournit l'information nécessaire pour alimenter en amont les modèles de dispersion, en y ajoutant une prise en compte de la variabilité temporelle.
En 2019, il est proposé de conduire une étude pilote qui permettra de faire un état des lieux des prérequis et spécificités des diverses approches de modélisation existantes, d'identifier les difficultés à surmonter, de définir les priorités de développement et d'évaluer la faisabilité de la production de cartographies à l'échelle de la France.  </t>
  </si>
  <si>
    <t>CS EMTD</t>
  </si>
  <si>
    <t>Cadrer des eventuelles initiatives régionales sur le sujet</t>
  </si>
  <si>
    <t xml:space="preserve">Action maintenue  (les AASQA vont travailler sur la modélisation des pesticides et un cadrage national est nécessaire) mais 100 heures retirées. Il s'agira d'une étude de faisabilité. </t>
  </si>
  <si>
    <t>F. Couvidat</t>
  </si>
  <si>
    <t>2.1</t>
  </si>
  <si>
    <t>Assurer l’application correcte de la nouvelle procédure de création/modification d'une station (impliquant désormais les DREAL) et le suivi de la documentation exhaustive demandée par la Directive</t>
  </si>
  <si>
    <t xml:space="preserve">➤ Assurer l’application correcte de la nouvelle procédure de création/modification d'une station (impliquant désormais les DREAL) et le suivi de la documentation exhaustive demandée par la Directive (écriture et application de la procédure, suivi de la documentation associée en lien avec le système d'information GEOD'AIR).
➤ Evaluer les dossiers des sites nouvellement créés selon la procédure de suivi des sites et étendre progressivement cette évaluation aux sites existants.
</t>
  </si>
  <si>
    <t>Il s'agit d'étudier les dossiers “station” fournis par les AASQA lors d’une création ou d’une modification conformément aux prescriptions de l’article 11 de l’arrêté du 19 avril. Ces dossiers constituant la documentation exhaustive des stations requise par les Directives, il s’agit de vérifier le respect des exigences nationales et européennes en matière d'implantation (en référence au Guide "Conception, implantation et suivi des stations françaises de surveillance de la qualité de l’air" révisé début 2017). Cette documentation comporte les métadonnées à intégrer dans GEOD'AIR et nécessaires dans le cadre du reporting. Une attention particulière sera apportée aux stations concernées par les contentieux PM10 et NO2.
L’analyse d’une partie des dossiers de stations existantes sera également effectuée, l’objectif étant une vérification de l’intégralité des stations à moyen terme (la priorité pourra être donnée aux stations les plus anciennes ou à celles ayant fait l’objet de dépassements récurrents ces dernières années).
Cette action inclut également l'instruction des demandes d'ouverture ou de fermeture des points de mesure et de modification de régime.</t>
  </si>
  <si>
    <t>Il n'y avait pas d'heures INERIS l'an dernier pour cette action qui prend du temps.</t>
  </si>
  <si>
    <t>Avis</t>
  </si>
  <si>
    <t>F. Mathé, C. Mantelle</t>
  </si>
  <si>
    <t>Ineris - IMT Lille Douai</t>
  </si>
  <si>
    <t>GEOD'AIR</t>
  </si>
  <si>
    <t>Maintenance évolutive de GEOD'AIR</t>
  </si>
  <si>
    <t>Maintenance évolutive et corrective de la plateforme GEOD'AIR</t>
  </si>
  <si>
    <t>Renouvellement de l'hébergement :
- Transfert de l'hébergement d'Agarik vers SPIE : suivi et recette
Evolutions en vue de la fermeture de BDQA:
- Reprise par GEOD'AIR des actuels flux en entrée et sortie de BDQA:
     Entrée : indices QA
     Sortie : alimentation du site Prev'air (mesures et indices), du serveur Prev'air  (mesures), du site LCSQA (indices).  
- Gestion du serveur ftp LCSQA (reprise des scripts de BDQA pour le traitement des fichiers d'AASQA)
Autres évolutions :
- Recette de l'intégration de nouveaux polluants (pesticides)
- Travaux pour l'intégration des polluants de l'observatoire MERA
- Evolutions associées au rapportage et au bilan de la qualité de l'air, par exemple : calcul des statistiques par SPO plutôt que par configuration de mesure; évolution de statistiques selon guide IPR révisé et statistiques supplémentaires pour bilan QA; prise en compte de l'estimation objective et réflexion sur l'extension à la modélisation; rapportage des surfaces et populations exposées à des dépassements
- IHM : amélioration de la gestion des droits d'accès  des utilisateurs et des droits en écriture des AASQA
Autres évolutions éventuelles :
- Evolutions pour la récupération automatisée de données et métadonnées de Geod'Air pour répondre à divers besoins (par ex.: travaux CARA, conformité...)
Maintenance corrective :
-Corrections et évolutions mineures selon les problèmes rencontrés
Participation au COPIL et organisation des échanges avec IT-LINK</t>
  </si>
  <si>
    <t>Stable si l'on regroupe les différentes lignes de 2018 se rapportant aux évolutions de Geod'Air 
Des évolutions à réaliser de manière prioritaire en 2019 pour pouvoir fermer la BDQA et répondre aux exigences européennes.</t>
  </si>
  <si>
    <t>Outil informatique</t>
  </si>
  <si>
    <t>L. Létinois</t>
  </si>
  <si>
    <t>Exploitation de GEOD'AIR</t>
  </si>
  <si>
    <t>Assurer l'intégration des données dans GEOD'AIR et accompagner les utilisateurs</t>
  </si>
  <si>
    <t>-  Supervision de la remontée des données (flux automatiques, flux manuels) impliquant des échanges avec les AASQA, le contrôle des fichiers et le contrôle des données intégrées
 - Reprise des données historiques
- Remontée des données des polluants d'intérêt national 
-  Mise à jour du référentiel géographique 
 - Mise à jour du référentiel métier  (régimes, stations, ...)
- Mise à jour de la table des codes polluants
- Support aux utilisateurs. 
Cette action inclut le travail de mise à jour des données en préparation du rapportage européen. 
Elle comprend aussi l'animation de sessions de formation qui porteront sur GEOD'AIR  (préparation en 2018) et sur les bonnes pratiques en matière de remontée des données (pour l'alimentation de GEOD'AIR et le rapportage).
En matière de documentation, seront notamment mis à jour en 2019 : la procédure de remontée des données  et le guide de calcul des statistiques.</t>
  </si>
  <si>
    <t>AASQA</t>
  </si>
  <si>
    <t>Le temps nécessaire à la supervision des données a été sous-estimé en 2018 (de nombreux problèmes encore rencontrés dans les données remontées).
L'EEA conduit un travail de reprise des données historiques (données de l'ancienne base AirBAse) qui nécessitera des resoumissions de données de la part des Etats Membres.  Un travail important pour la reprise et le traitrement des données historiques dans GEOD'AIR est à prévoir.</t>
  </si>
  <si>
    <t>Le temps consacré à la supervision a été réduit, en contrepartie,  les exigences vis-à-vis des AASQA seront renforcées.</t>
  </si>
  <si>
    <t>Support de formation</t>
  </si>
  <si>
    <t>Mars 2019</t>
  </si>
  <si>
    <t>C. Mantelle / A. Frézier</t>
  </si>
  <si>
    <t>Traitement et transmission de données</t>
  </si>
  <si>
    <t>Mise à disposition des données</t>
  </si>
  <si>
    <t>- Mettre à disposition des données de qualité de l'air issues de GEOD'AIR
- Mettre à disposition les données de population spatialisées</t>
  </si>
  <si>
    <t xml:space="preserve">- Dépôt sur data.gouv de l'historique des datasets depuis 2013
- Fourniture sur demande de données de qualité de l'air (organismes de recherche, organismes d'Etat...)
- Réactualisation des données de population spatialisées (prise en compte de la dernière version de la base MAJIC) et fourniture de ces données aux AASQA et aux missionnaires de service public qui en font la demande
</t>
  </si>
  <si>
    <t>Inclut également la mise à jour et mise à disposition de données de population. Hausse artificielle car somme de plusieurs lignes diff</t>
  </si>
  <si>
    <t>Vigilance</t>
  </si>
  <si>
    <t>Suivi de l'exploitation de l'outil Vigilance Atmosphérique et de l'activation des dispositifs préfectoraux</t>
  </si>
  <si>
    <t>Extraire de Vigilance des informations sur la typologie des épisodes de pollution et des mesures mises en oeuvre</t>
  </si>
  <si>
    <t>Le bilan des données 2018 a été inscrit au programme de l'année 2018  (avec un délai de livraison début 2019). Afin de s'accorder avec ce qui est fait pour PREV'AIR (bilan réalisé l'année N pour l'année N-1), il est proposé d'inscrire le bilan de l'année 2019 dans le programme 2020. 
Pour 2019, l'action se limitera à des analyses ponctuelles sur sollicitation du ministère.</t>
  </si>
  <si>
    <t>L'exploitation des données 2019 sera réalisée en 2020 (voir descriptif action). Action limitée à des analyses ponctuelles</t>
  </si>
  <si>
    <t>L. Malherbe</t>
  </si>
  <si>
    <t>2.2</t>
  </si>
  <si>
    <t>Caractérisation chimique des particules dans les dépassements de VL intervenant dans les DOM</t>
  </si>
  <si>
    <t>Déterminer la part des poussières sahariennes dans les dépassements de valeurs limites, identifier la contribution de sources anthropiques et améliorer les outils de prévision en zone Caraïbes.</t>
  </si>
  <si>
    <t>Cette action vise une meilleure prévision et compréhension de l'origine des épisodes de dépassements PM en zone Caraïbes. 
Elle est la poursuite des actions menées en 2018. Ainsi, en 2019, le LCSQA finalisera l’exploitation des données d'analyses chimiques en Martinique, Guadeloupe et Guyane afin de déterminer les suites à donner. Les analyses de métaux ont étéconfiées à IMT LD et les analyses de EC-OC et ions ont été confiées à l’Ineris. 
Dans la continuité des travaux initiés entre 2010 et 2013, la mise en œuvre sur le long terme de la méthodologie EU pour l'estimation de l'impact des poussières sahariennes sur les niveaux de PM10 sera étudiée.
Dans le même temps, l'INERIS finalisera l’analyse de l'occurrence des dépassements du seuil journalier au regard des occurrences d'épisodes de poussières sahariennes. 
Enfin, cette action permettra à l'INERIS d'évaluer la qualité des prévisions mises en place en 2018 pour la Guyane, Martinique et Guadeloupe. Les données collectées permettront d'évaluer les sorties PREV'AIR à partir de scores et permettront d'analyser la capacité du système à anticiper l'arrivée des panaches de poussières désertiques. Ces évaluations pourront conduire à des ajustements des chaînes de modélisation pour améliorer leurs comportements sur ces zones.</t>
  </si>
  <si>
    <t>Finalisation des travaux 2018</t>
  </si>
  <si>
    <t>Analyses non terminées. Compléments possibles pour tirer profit du jeu de données.</t>
  </si>
  <si>
    <t>Septembre 2019</t>
  </si>
  <si>
    <t>C. Marchand / F. Meleux, L. Alleman</t>
  </si>
  <si>
    <t>Rapportage des données réglementaires de qualité de l'air</t>
  </si>
  <si>
    <t>- Réaliser le rapportage réglementaire au titre des Directives Qualité de l'air 
- Dresser un bilan des données rapportées lors de l'année précédente et des correctifs à réaliser</t>
  </si>
  <si>
    <r>
      <t>Cette action porte à la fois sur les données de surveillance et sur les plans et programmes. 
En ce qui concerne les données de surveillance, le travail préparatoire de mise à jour des référentiels et les échanges avec les AASQA nécessaires à ce travail seront réalisés dans le cadre de l'action "Exploitation de GEOD'AIR".
Le travail réalisé dans la présente action consistera à :
- générér les fichiers XML à partir de GEOD'AIR et en vérifier le contenu, 
- déposer les fichiers sur la plateforme de dépôt européenne et effectuer les contrôles qualité (CDR) 
- analyser les fichiers déposés en s'appuyant sur les outils développés par l'AEE
- réaliser les corrections requises en fonction des résultats des contrôles et des demandes de la Commission Européenne,
- échanger avec l'équipe support de l'AEE (HelpDesk).
Trois phases de rapportage sont concernées :
- transmission des données de l'année N-1, ici 2018, en septembre 2019 (datasets B, C, D, E1, G) ;
- transmission des données de l'année N-1, après correction, en décembre 2019 (datasets B, C, D, E1, G en fonction des correction à apporter) ;
- transmission des données de l'année N+1, ou "rapportage préliminaire", en décembre 2019 (datasets B , C, D).</t>
    </r>
    <r>
      <rPr>
        <sz val="11"/>
        <color rgb="FF000000"/>
        <rFont val="Calibri"/>
        <family val="2"/>
      </rPr>
      <t xml:space="preserve">
En ce qui concerne les </t>
    </r>
    <r>
      <rPr>
        <b/>
        <sz val="11"/>
        <rFont val="Calibri"/>
        <family val="2"/>
      </rPr>
      <t>plans et programmes</t>
    </r>
    <r>
      <rPr>
        <sz val="11"/>
        <color rgb="FF000000"/>
        <rFont val="Calibri"/>
        <family val="2"/>
      </rPr>
      <t xml:space="preserve"> (datasets H à K), le LCSQA se charge de la consolidation finale des données à rapporter, de leur saisie dans l'outil développé par le JRC de la Commission Européenne pour faciliter la tâche des Etats membres, et de la production, si nécessaire, de notes justificatives. Ce travail requiert une phase d'itération avec le BQA et les DREAL/DEAL/DRIEE dans les régions qui seraient concernées par des dépassements.
A l'issue de la phase de rapportage annuelle, le LCSQA dresse un </t>
    </r>
    <r>
      <rPr>
        <b/>
        <sz val="11"/>
        <rFont val="Calibri"/>
        <family val="2"/>
      </rPr>
      <t>bilan des travaux réalisés</t>
    </r>
    <r>
      <rPr>
        <sz val="11"/>
        <color rgb="FF000000"/>
        <rFont val="Calibri"/>
        <family val="2"/>
      </rPr>
      <t xml:space="preserve">, du respect des échéances, des éventuelles difficultés et points d'amélioration pour les échéances futures. Ce bilan intègre également les retours ou "feedbacks" envoyés par l'AEE suite aux contrôles qu'ils opèrent et une liste des actions correctives à engager (avec éventuellement un échéancier). Ce bilan peut également amener le LCSQA à proposer la resoumission de fichiers avec les justificatifs qui s'imposent. Le BQA décide ou non de l'opportunité de cette resoumission.
 La note de retour d'expérience relatives aux données rapportées en 2018 est prévue pour juillet 2019, de façon à pouvoir intégrer la partie feedback de l'AEE.
Enfin cette action inclut la participation du LCSQA aux réunions techniques IPR organisées par l'Agence Européenne de l'Environnement (environ 2 par an).
</t>
    </r>
  </si>
  <si>
    <t>La phase préparatoire du rapportage (mise à jour des référentiels, etc.) a été intégrée dans l'exploitation de GEOD'AIR. Les évolutions de GEOD'AIR permettent d'alléger certaines actions.</t>
  </si>
  <si>
    <t>Fichiers de rapportage</t>
  </si>
  <si>
    <t>A. Frézier</t>
  </si>
  <si>
    <t>2.3</t>
  </si>
  <si>
    <t>Contribution au bilan national de la qualité de l'air</t>
  </si>
  <si>
    <t>Fournir les données et analyses nécessaires à l'élaboration du bilan annuel de la qualité de l'air (dont volet MERA/sites ruraux nationaux). Assurer les relectures des documents avant publication.</t>
  </si>
  <si>
    <t>En fonction des demandes du SDES et du BQA exprimées pour l’élaboration du bilan annuel de la qualité de l'air, l'INERIS produira : 
- des statistiques sur les données et réglementaires, des informations sur le dispositif de mesure et des données cartographiques nécessaires à l'élaboration du bilan
- une analyse des épisodes de pollution sélectionnés et des cartes associées. 
Ces données seront transmises au SDES selon un échéancier à définir en début d'année. Il est également prévu une phase de relecture des documents produits par le SDES. Des discussions pourront être conduites avec le SDES sur le type d'indicateur ou de représentation graphique qu'il serait intéressant de proposer dans les futurs bilans. 
- IMT LD : fourniture de cartes ainsi qu'un chapitre spécifique à l'observatoire MERA et aux autres contributions.</t>
  </si>
  <si>
    <t>Cartographie</t>
  </si>
  <si>
    <t>2.4</t>
  </si>
  <si>
    <t>Programme CARA : suivi des plans d'actions</t>
  </si>
  <si>
    <t xml:space="preserve">Accompagner les AASQA pour la mesure de l'influence des sources de PM sur différentes zones soumises à des plans d'action. Les résultats attendus concernent la quantification de l'impact des sources primaires et des espèces secondaires, permettant l'évaluation de l'efficacité de ces plans d'action. Ils peuvent également aider à l'élaboration de nouvelles mesures de réduction des émissions au sein du dispositif national.
</t>
  </si>
  <si>
    <t>Dans la continuité des travaux réalisés depuis 2012, il est proposé ici de poursuivre la mise en œuvre d'outils statistiques de traitement de données ("modèles récepteurs") afin de quantifier l'impact des principales sources primaires de PM sur différents sites du programme CARA. 
En 2019, cette action permettra en particulier le maintien et le renforcement de l'accompagnement d'ATMO AuRA pour le suivi de l'impact de la mise en œuvre du "fond air bois" à Grenoble (poursuite du suivi).
Les analyses chimiques au laboratoire sont réalisées par le LCSQA (INERIS et IMT LD) et en collaboration avec différents laboratoires universitaires (e.g., IGE ou LSCE).  La mise en œuvre des outils statistiques de traitement de données est réalisée ici par le LCSQA/INERIS avec les AASQA concernées. Cette action peut également comprendre la formation d'autres AASQA (sur demande auprès du LCSQA et en fonction des jeux de données exploitables déjà disponibles) à l'utilisation de ce type d'outils.</t>
  </si>
  <si>
    <t>Plus de mesures sur filtres à Creil. Maintien/renforcement des actions à Grenoble.</t>
  </si>
  <si>
    <t>Diaporama</t>
  </si>
  <si>
    <t>O. Favez</t>
  </si>
  <si>
    <t>Bilan des performances de PREV'AIR pour l'année N-1</t>
  </si>
  <si>
    <t xml:space="preserve">Vérifier les performances de PREV'AIR et de PREV'AIR Urgence pour l'année précédente, notamment lors des épisodes de pollution. Evaluer la cohérence avec les productions établies par les systèmes régionaux.
</t>
  </si>
  <si>
    <t>Cette action consiste en la production d'une synthèse des performances du système PREV'AIR pour la prévision de qualité de l'air au niveau national et pour chaque région française. Pour chacune d'elle, des indicateurs statistiques de comparaison aux observations sont calculés ce qui permet d'objectiver une mise en perspective par rapport aux performances des systèmes régionaux. Une attention particulière est portée à la prévision des épisodes de pollution et à leur évolution.
L'évaluation réalisée en 2019 portera sur les performances de l'année 2018.</t>
  </si>
  <si>
    <t>Référentiel méthodologique pour la prévision</t>
  </si>
  <si>
    <t>Définir un référentiel méthodologique pour la prévision</t>
  </si>
  <si>
    <t>Un groupe de travail a été crée en 2018 pour s'accorder sur la manière d'harmoniser les pratiques pour la gestion des épisodes de pollution. Cela comprend plusieurs axes : évaluation des performances des prévisions, le suivi qualité des procédures en cas d'épisodes et la définition d'une méthode pour calculer un indice de confiance. Ces travaux créeront un référentiel méthodologique pour la prévision composé de plusieurs documents conformément à la demande du COPIL dont la disponibilité est prévue pour fin 2019.</t>
  </si>
  <si>
    <t>COPIL Prévision</t>
  </si>
  <si>
    <t>A. Colette</t>
  </si>
  <si>
    <t>3.1</t>
  </si>
  <si>
    <t>Programme CARA : caractérisation chimique des PM et analyse des épisodes de pollution des particules</t>
  </si>
  <si>
    <t xml:space="preserve">Mettre en œuvre le dispositif CARA pour la compréhension des épisodes de pollution PM, l'optimisation des systèmes de prévision, et se donner les moyens d'étudier les sources à l'échelle pluriannuelle
</t>
  </si>
  <si>
    <t xml:space="preserve">Cette action comprend la gestion par l'INERIS du dispositif CARA, permettant la constitution des banques d'échantillons et de données, ainsi que la participation directe du LCSQA à la mise en œuvre de mesures en continu, en particulier au SIRTA, observatoire appartenant au programme européen ACTRIS (infrastructure de recherche européenne sur les aérosols, nuages, et espèces gazeuses réactives) et représentatif de la pollution de fond en région Ile de France. 
Comme depuis 2008, le dispositif de mesures différées (prélèvements sur filtres) pourra être déclenché ponctuellement lors d’évènements de pollution à l’échelle nationale et/ou exceptionnels, en dimensionnant des campagnes de prélèvement et d’analyse afin de comprendre et documenter ces situations spécifiques. Les mesures par analyseurs automatiques permettent aujourd’hui de disposer d’informations en temps réel sur la nature des principaux épisodes de pollution, en particulier ceux généralement observés entre novembre et avril (épisodes de combustion et/ou printaniers). Il s’agit ici de réaliser le recueil et la diffusion de ces informations au niveau national (IMT LD : Fourniture des données AMS, ACSM, FIDAS, AE33 et/ou MARGA sous réserve de disponibilité). Des exploitations seront réalisées à partir des données bancarisées dans GEOD'AIR.
Cette action comprend également un volet prospectif sur l'identification de nouveaux marqueurs organiques de sources de PM (biomasse, véhiculaire, primaires/secondaires...), en complémentarité avec des projets de recherche en cours (e.g., projet CORTEA SODEMASS pour la différenciation entre émissions par le chauffage au bois et la combustion de déchets verts).
En outre, certains résultats obtenus (e.g., lors d'épisodes de pollution) seront comparés aux sorties de modèles de chimie-transport utilisés au sein du dispositif national de surveillance de la qualité de l’air. 
Enfin, des améliorations seront apportées à l'interface de visualisation développée en 2018, qui permet au LCSQA et aux AASQA d'avoir une représentation en temps réel des données d'ACSM et d'AE33.
</t>
  </si>
  <si>
    <t>Outil de calcul</t>
  </si>
  <si>
    <t>Novembre 2019</t>
  </si>
  <si>
    <t>Programme CARA : méthodologies d'étude des sources à partir de données temps réel</t>
  </si>
  <si>
    <t>Développer des outils d'aide à la décision à partir de la mesure automatique de la composition chimique des PM. Ces outils devront permettre l'amélioration de la détermination en temps réel des sources de PM influençant la qualité de l'air, en particulier lors des épisodes de pollution. Les apports pour le dispositif concernent en particulier le choix de mesures d'urgence à mettre en œuvre et l'information au public.</t>
  </si>
  <si>
    <r>
      <rPr>
        <sz val="11"/>
        <color rgb="FF000000"/>
        <rFont val="Calibri"/>
        <family val="2"/>
      </rPr>
      <t>Il s’agit ici de développer des méthodologies simples mais rapides d’estimation des sources à partir des mesures ACSM du dispositif national, en se basant sur la littérature scientifique et en collaboration avec le Paul Scherrer Institute (PSI, laboratoire de recherche suisse, leader en Europe dans le domaine de l’exploitation des données ACSM). Ces méthodologies pourront être directement utilisées par les AASQA, afin de disposer d’informations en temps quasi-réel sur l’origine des principales espèces chimiques (en particulier organiques) détectées par les ACSM. Un travail de couplage automatique des données ACSM et AE33, visant à affiner l’estimation de l’influence des sources de combustion, est également prévu dans le cadre de cette action.</t>
    </r>
    <r>
      <rPr>
        <sz val="11"/>
        <color rgb="FF1C4587"/>
        <rFont val="Calibri"/>
        <family val="2"/>
      </rPr>
      <t xml:space="preserve">  
</t>
    </r>
    <r>
      <rPr>
        <sz val="11"/>
        <color rgb="FF000000"/>
        <rFont val="Calibri"/>
        <family val="2"/>
      </rPr>
      <t>Démarrage eventuelle d'une thèse en collaboration LCSQA/INERIS-IMT LD sur PMF-ACSM long-terme avec les données de 2/3 sites AASQA.</t>
    </r>
  </si>
  <si>
    <t>Diminution frais fonctionnement</t>
  </si>
  <si>
    <t>Appui au MTES</t>
  </si>
  <si>
    <t xml:space="preserve">Appui au ministère lors des épisodes de pollution (en lien avec CARA) </t>
  </si>
  <si>
    <t>Aide à la gestion et à la compréhension des épisodes de pollution sur la base de PREV'AIR et de CARA. 
Appui quotidien au fil de l'eau en situation d'épisode</t>
  </si>
  <si>
    <t>Cette action concerne la mise en place d'une "cellule de communication" PREV'AIR dès l'imminence d'un épisode d’ampleur nationale, à disposition du BQA et des acteurs du dispositif pour fournir un appui technique pendant les épisodes de pollution. Elle comprend la production quotidienne, en situation d'épisode, d'un bulletin PREV'AIR, et une hotline auprès du BQA et des AASQA, voire des DREAL.
Cette action prévoit également la production de notes basée sur les résultats du dispositif CARA pour documenter/expliquer les épisodes de pollution en temps quasi-réel et après échange avec les AASQA.
Enfin, il est également possible, dans la limite des financement disponibles de réaliser des études a posteriori pour une meilleure compréhension des épisodes les plus significatifs ou susceptibles de soulever des difficultés quant à leur gestion. Ces études s'appuieront  sur les sorties de modélisation PREV'AIR (y compris celles, non publiées sur le site, relatives à la composition chimique des particules) et sur les informations observées issues du dispositif CARA.</t>
  </si>
  <si>
    <t>Temps réduit CARA avec visualisation en ligne/optimisationtraitement de données</t>
  </si>
  <si>
    <t>Temps réduit</t>
  </si>
  <si>
    <t>3.3</t>
  </si>
  <si>
    <t>Polluants/outils non réglementés</t>
  </si>
  <si>
    <t>Développement d'un protocole pour l'évaluation en laboratoire des micro-capteurs PM</t>
  </si>
  <si>
    <t xml:space="preserve">Optimiser et finaliser un protocole pour l'évaluation en laboratoire des micro-capteurs de particules
</t>
  </si>
  <si>
    <t>Une étude de faisabilité d'un protocole pour l’évaluation en laboratoire de micro-capteurs pour la mesure des concentrations massiques particulaires a été menée entre 2017 et 2018. Ces essais ont porté sur deux natures de particules (poussières d’Arizona et chlorure de potassium), représentatives d’une fraction des particules de l’air ambiant. Les mesures de distributions granulométriques réalisées pour cette étude concernent une gamme de diamètres située entre 0,3 et 10 µm. Cette gamme nécessite cependant d’être optimisée afin de caractériser la contribution en termes de concentration massique pour la gamme inférieure à 300 nm. De plus, une génération d’aérosols dans une gamme de taille supérieure à la limite de détection des micro-capteurs (~300 nm) est nécessaire pour une comparaison des concentrations massiques avec les instruments de référence. 
L’objectif de cette étude est ainsi d’optimiser le protocole d’évaluation des micro-capteurs précédemment développé par la mise en place d’une instrumentation spécifique associée à la génération d’aérosols et aux mesures de référence. Concernant la génération des particules en phase aérosols, un générateur en voie sèche plus stable sera impliqué (génération de poussières d’Arizona). Une génération en voie humide d’aérosols monodispersés sera également envisagée afin de cibler certaines classes de taille. Des instruments de référence plus adaptés seront utilisés pour la mesure des distributions granulométriques en nombre (gamme de diamètre particulaire plus large et meilleure résolution en taille) et des concentrations massiques. Ces instruments de référence permettront également d’atteindre une résolution temporelle inférieure à la minute.</t>
  </si>
  <si>
    <t>T. Macé / F. Gai-Levrel</t>
  </si>
  <si>
    <t>Animation d'un groupe de travail sur les microcapteurs</t>
  </si>
  <si>
    <t xml:space="preserve">Animation d'un groupe de travail permettant de définir la stratégie nationale pour le déploiement de micro-capteurs pour la surveillance de polluants réglementés ou d’intérêt.
</t>
  </si>
  <si>
    <t>Compte-tenu du développement rapide des nouvelles technologies de mesures des polluants de l'air incluant des micro-capteurs et du grand nombre de travaux menés à l'échelle française et européenne sur cette thématique (Groupe CEN WG42), il paraît maintenant important d'établir une stratégie nationale concertée entre les différents acteurs de la qualité de l'air pour définir les applications et cadrer le déploiement de ces systèmes  (lien avec action "pilotage du dispositif"). 
Selon la feuille de route établie en 2017, le GT sera le lieu privilégié de concertation entre les acteurs du dispositif national pour notamment la mise en place et la présentation des résultats des essais d’aptitude nationaux des micro-capteurs ou systèmes multi-capteurs (commerciaux ou DiY - lien action EAµC), la veille technologique (lien action “base de données micro-capteurs”), le bilan des projets réalisés par les membres du dispositif national de surveillance et des investissements de matériel, etc. 
Les trois membres du LCSQA participent aux travaux de ce GT (animation et secrétariat) qui est en lien avec la CS Anticipation (issue de la mise en place de la nouvelle comitologie).</t>
  </si>
  <si>
    <t>S. Crunaire, T. Macé, L. Spinelle</t>
  </si>
  <si>
    <t xml:space="preserve">Gestion de la base de données sur les micro-capteurs et leurs utilisations
</t>
  </si>
  <si>
    <t>- Maintenance évolutive de la base de données sur les micro-capteurs
- Traitement des questions relatives à la réglementation RGPD et aux responsabilités juridiques (propriétés et responsabilité des informations en base)
- Réflexion commune sur la mise à disposition des données en dehors des membres du dispositif national</t>
  </si>
  <si>
    <t xml:space="preserve">Cette action comprend différentes sous-actions :
1.	Maintenance et hébergement de la base de données Capt’Air (→ action IMT Lille Douai)
2.	Réalisation des évolutions de Capt’Air suite au retour d’expérience des bêta-testeurs (membres du GT micro-capteurs - Lien action “GT micro-capteurs”) et suite à la rédaction de la note “Quel capteur pour quel usage ?” (lien action “Exploitation de Capt’Air”) (→ action IMT Lille Douai)
3.	Prise de contact et traitement des questions juridiques en lien avec l’utilisation de la base de données Capt’Air avant sa mise en production. Les questions à traiter comprendront notamment (→ action IMT Lille Douai / sous-traitance experts juridiques) : 
a.	la mise en conformité vis à vis de la réglementation européenne sur la protection des données personnelles (« Règlement Général sur la Protection des Données » - RGPD) ;
b.	la réflexion sur les responsabilités juridiques vis à vis des informations disponibles dans Capt’Air et de l’exploitation qui pourrait en être faite.
4.	Suite au séminaire LCSQA de novembre 2018, engagement de réflexions communes au sein du dispositif national pour pouvoir statuer sur les demandes d'accessibilité à Capt’Air pour des membres en dehors du dispositif national (qui ? pour quel usage ? sous quelles conditions ?) (→ action Ineris - LNE - IMT Lille Douai)
</t>
  </si>
  <si>
    <t>Note de positionnement</t>
  </si>
  <si>
    <t>S. Crunaire / N. Redon</t>
  </si>
  <si>
    <t>Exploitation de la base de données sur les systèmes micro-capteurs pour les mesures de polluants de l'air ambiant</t>
  </si>
  <si>
    <t xml:space="preserve">Evaluer l'intérêt et la pertinence de ces nouveaux outils dans le cadre de la surveillance réglementaire (Estimation objective par exemple)
</t>
  </si>
  <si>
    <t>Suite à la veille technologique réalisée en 2018 et la construction de la base de données Capt’Air, il est prévu cette année de :
➤ procéder au remplissage de la base de données dans sa forme actuelle et à partir des différents documents rendus disponibles dans le cadre du GT micro-capteurs (rapports d’étude, articles scientifiques, documentation constructeurs, etc.). Ainsi, chacun des membres du GT (LCSQA et AASQA) sera impliqué dans cette action ; 
➤ rédiger une note sur le sujet "quel capteur pour quel usage ?" ;
➤ définir une grille de critères pour exploiter la base de données Capt’Air en fonction de cette note et pouvoir la faire évoluer en conséquence (lien action “Maintenance Capt’Air”). Ainsi, Capt’Air permettra aux utilisateurs de pouvoir sélectionner plus aisément les critères d’intérêt vis à vis de l’usage qu’ils envisagent de faire d’un système micro-capteurs et ainsi d’avoir accès aux études les concernant ;
➤ réaliser une exploitation de la base de données pour une mise à jour annuelle du rapport de veille technologique.</t>
  </si>
  <si>
    <t>M. Fernandes / T. Macé, S. Crunaire / N. Redon, L. Spinelle</t>
  </si>
  <si>
    <t>Essai d’aptitude sur le terrain de systèmes de mesures des polluants réglementés utilisant des micro-capteurs</t>
  </si>
  <si>
    <t>1. Dans la continuité des exercices de 2018, coordonner sur le site de Douai-Dorignies un exercice d'essais d'aptitudes (EAµC) soit pour les travaux européens d'AQUILA soit sur les systèmes “Do It Yourself” utilisés en AASQA.
2. Valorisation internationale des EAµC 2017-2018</t>
  </si>
  <si>
    <t>1.	En continuité des exercices de 2017-2018, le LCSQA propose de rééditer un EAµC (essai d'aptitudes µcapteurs) en 2019 sur le site de Dorignies (IMT Lille-Douai).
Selon le calendrier du projet de CIL européenne du JRC, cet EAµC sera :
* soit un exercice faisant partie des travaux européens du réseau AQUILA ;
* soit un exercice destiné à tester les dispositifs Do It Yourself déjà utilisés en AASQA (Airsenseur, Libellium, Luftdaten, ...) dans des conditions ambiantes différentes (niveaux de concentrations, conditions environnementales).
Cet exercice sera coordonné par l'IMT LD et l'INERIS.
2. Par ailleurs, l'IMT Lille Douai et l'Ineris proposent de faire une exploitation approfondie des données acquises lors des deux EAµC de 2018 et de les valoriser sous la forme d’un article scientifique international qui pourra notamment être utiliser dans le cadre des travaux du CEN (WG 42).</t>
  </si>
  <si>
    <t>Action maintenue car la valorisation sous forme d'article a été annoncée lors du Workshop capteurs d'AQUILA (semaine 4) et qu'elle sera utile dans le cadre des échanges du WG 42 pour faire valloir l'expérience française. De plus, pour la partie EAµC, l'engagement est également pris avec le JRC ... l'action DiY est quant à elle demandée par les AASQA puisque pour l'instant ce type de dispositif ne peut s'inscrire dans aucune autre comparaison.
Néanmoins un effort a été consanti sur les actions µcapteurs (voir ligne 60 / action mobilité)</t>
  </si>
  <si>
    <t>Support de valorisation</t>
  </si>
  <si>
    <t>N. Redon, L. Spinelle</t>
  </si>
  <si>
    <t>Appui au traitement des données µcapteurs</t>
  </si>
  <si>
    <t>Développement d’un outil de synchronisation des données micro-capteurs en vue de leur exploitation.</t>
  </si>
  <si>
    <t xml:space="preserve">Pour répondre aux demandes des AASQA exprimées aux JTA 2018, il est proposé de conduire une étude de faisabilité pour construire un outil de synchronisation des données micro-capteurs. Cette étude comprendrait également une phase de tests avec des jeux de données AASQA pour rendre l'outil adapté aux différents types de données à traiter.
</t>
  </si>
  <si>
    <t>L. Spinelle</t>
  </si>
  <si>
    <t xml:space="preserve">Pré-traitement et validité des données de micro-capteurs en mobilité </t>
  </si>
  <si>
    <t xml:space="preserve">Définir une méthodologie de traitement des mesures de polluants réglementés de micro-capteurs mobiles pour construire une donnée respectant les objectifs de qualité des données indicatives </t>
  </si>
  <si>
    <t>En lien avec l'action « cartographie données micro-capteurs », cette action permettra de répondre au questionnement de la validité d'une mesure faite en mobilité pour construire des cartographies de points fixes. Cette action comprendra 3 sous-actions :
1. Etat des lieux de ce qui se fait en matière de démarche de qualification de systèmes micro-capteurs mobiles.
2. Réflexion sur l’établissement d’un cahier des charges adapté à la démonstration.
3. Mise en œuvre de la méthodologie sur le terrain pour différentes technologies (électrochimique, semi-conducteur) de micro-capteurs de dioxyde d’azote dans un premier temps. Des travaux sur les capteurs pour la mesure des particules pourront être envisagés dans un second temps et en fonction de ces premiers résultats (action IMT).
4. Application d’une méthodologie de pré-traitement sur un jeu de données réelles : production de données traitées et validation pour utilisation en cartographie. Vérification de la cohérence dans l’utilisation des données reconstruites en cartographie (action Ineris, 2020).</t>
  </si>
  <si>
    <t>Action revue à la baisse pour 2019 --&gt; traitement des données reportée à 2020</t>
  </si>
  <si>
    <t>Elaboration d'une méthodologie nationale de cartographie à partir de données de micro-capteurs</t>
  </si>
  <si>
    <t>Travailler avec les AASQA sur la mise au point d'une méthodologie de cartographie à l'échelle urbaine à partir de données de micro-capteurs</t>
  </si>
  <si>
    <t>Cette action est la poursuite des travaux commencés en 2018. Elle consiste en l'élaboration d'une méthodologie nationale de cartographie de la pollution atmosphérique à partir de données de micro capteurs. Le travail portera sur l'échelle urbaine.
En étroite collaboration avec les AASQA, et sur la base de l'analyse bibliographique réalisée en 2017-2018, des tests seront conduits à partir des différents jeux de données disponibles. Les principales difficultés résident dans la gestion de l'incertitude de mesure, de l'hétérogénéité spatio-temporelle des données, et de leur représentativité (notamment lorsque les micro-capteurs sont embarqués sur des véhicules). Ce dernier point fera l’objet d’échanges réguliers avec les équipes du LCSQA en charge de la métrologie afin de bénéficier d’un pré-traitement des données en mobilité optimal pour la cartographie.</t>
  </si>
  <si>
    <t>GT Micro-capteurs et CS EMTD</t>
  </si>
  <si>
    <t>L'élaboration d'une méthodologie nationale reconnue et applicable par l'ensemble des AASQA nécessite de prendre en considération toutes les spécificités et limites liées aux micro-capteurs et de réaliser des tests sur plusieurs domaines. Le nombre d'heures prévu en 2018 avait été largement sous-estimé.</t>
  </si>
  <si>
    <t>Diminution du nombre d'heures pour cette étude</t>
  </si>
  <si>
    <t>A. Gressent</t>
  </si>
  <si>
    <t>Orientations pour la métrologie des COV d’intérêt</t>
  </si>
  <si>
    <t xml:space="preserve">Evaluer les besoins du dispositif pour la caractérisation des COV d’intérêt en air ambiant extérieur </t>
  </si>
  <si>
    <t>Suite au séminaire LCSQA 2017, des travaux sont en cours pour l’évolution de la stratégie de mesure des COV du programme MERA notamment avec la mise en place de mesures en continu. Il s’agit dans la présente action d’utiliser le retour d’expérience de ces travaux pour :
-	étendre les réflexions sur la surveillance nationale et sur l’ensemble des stations impliquées dans la surveillance des COV au niveau français ;
-	définir l'organisation et les protocoles optimaux pour les AASQA impliquées ;
-	pouvoir intégrer et valoriser ces mesures de COV.</t>
  </si>
  <si>
    <t>une partie de l'action devra descendre à la partie polluants émergeants + finalisation travaux 2018 + refélxion EMEP ACTRIS --&gt; OK fait (SC) Ligne 63</t>
  </si>
  <si>
    <t>Rapport intermédiaire</t>
  </si>
  <si>
    <t>S. Sauvage</t>
  </si>
  <si>
    <t xml:space="preserve">Polluants émergents : Particules ultra fines et black carbon
</t>
  </si>
  <si>
    <t>Stratégies de surveillance des PUF et du carbone suie</t>
  </si>
  <si>
    <t>Cette action du LCSQA fait suite au rapport de l’Anses relatif à la saisine sur l’identification de polluants de l’air ambiant non réglementés et potentiellement préoccupants pour la santé et l’environnement.
Elle se décompose en 3 volets :
- Volet 1 : Réaliser un état de l'art sur les PUF et le carbone suie ainsi que dresser le bilan de ce qui a déjà été fait dans le cadre des programmes LCSQA. Identifier quelle métrologie est pertinente pour quel objectif ?
- Volet 2 : Entretiens avec divers acteurs du domaine de la santé pour préciser leurs attentes sur le plan sanitaire, en complément du rapport Anses.
- Volet 3 : Conduite de travaux métrologiques, à savoir :
  + Organisation de campagnes de comparaisons 2 à 2 : 3031 vs. CPC et AE33 vs. filtres en parallèle par exemple
   + Assurer un appui aux AASQA sur les aspects métrologiques et interactions avec les  constructeurs</t>
  </si>
  <si>
    <t>Rapport ANSES</t>
  </si>
  <si>
    <t>Action revue à la baisse. Comme comparaisons 2 à 2, report de la CIL PUF prévue initialement.</t>
  </si>
  <si>
    <t xml:space="preserve">Polluants émergents : 1,3-butadiène
</t>
  </si>
  <si>
    <t>Rédiger un guide de recommandations pour la mise en place de la surveillance du 1,3-butadiène.</t>
  </si>
  <si>
    <t>Cette action permettra de conforter la métrologie du 1,3-butadiène en proposant des protocoles de mesures adapté(s) à différentes typologies de sites de surveillances décrites dans les directives 2008/50/CE et 2004/107/CE (annexe III.1).
Pour 2019, les travaux comprendront quatre phases dont une optionnelle :
1. Revue bibliographique des méthodes de mesures et prélèvements disponibles et permettant de déterminer les concentrations dans l'air ambiant de stations urbaines avec différents types d’influences prédominantes : mesure de fond et trafic (IMT LD) et sous influence de sources industrielles (Ineris). Ces travaux s’appuieront sur  une revue des données sources des travaux de l’ANSES,d’enquêtes auprès des AASQA et des structures en charge de la surveillance de cette substance dans les deux pays cités dans le rapport de l’ANSES (Hongrie et Royaume-Uni), comme la mettant en œuvre au niveau national (IMT LD/Ineris) ;
2. Sur la base des conclusions de l’analyse bibliographique, identification des méthodes de mesures à déployer en fonction des types d’influences prédominantes et définitions d’essais complémentaires à éventuellement mettre en œuvre sur le terrain et/ou en laboratoire pour fiabiliser les protocoles de mesures en fonction des besoins en termes de QA/QC, de résolutions spatio-temporelles, de limite de quantification et de la présence d’éventuels interférents (IMT LD/Ineris) ;
3. Réalisation de tests en laboratoire et/ou sur le terrain de fiabilisation métrologique (option) (IMT LD) ;
4. Mise en place d’un démonstrateur avec une AASQA (par exemple : Atmo Sud) pour illustrer l’applicabilité des protocoles pour une typologie de station avec une influence prédominante d’intérêt et présentation aux différents acteurs susceptibles (2 sessions) de les mettre en œuvre pour les sensibiliser aux éventuelles difficultés méthodologiques (IMT LD/Ineris).
Si la phase 3 était engagée, la phase 4 serait reportée en 2020.</t>
  </si>
  <si>
    <t>Action revue à la hausse pour tenir compte d'une phase terrain en 2019 (Atmo Sud) --&gt; descriptif mis à jour</t>
  </si>
  <si>
    <t>S. Crunaire, J. Queron</t>
  </si>
  <si>
    <t>Polluants émergents : Raccordement des mesures de 1,3-butadiène</t>
  </si>
  <si>
    <t>Développement de matériaux de référence certifiés pour le 1,3-butadiène</t>
  </si>
  <si>
    <t>Pour répondre à l’avis de l’Anses saisine n° « 2015_SA_0216 » relatif à l’identification, la catégorisation et la hiérarchisation de polluants actuellement non réglementés pour la surveillance de la qualité de l’air et pour assurer la traçabilité métrologique du 1,3-butadiène, le LNE propose de développer de nouveaux Matériaux de Référence Certifiés (MRC).
Cette étude menée sur 2 ans sera composée des étapes suivantes :
- 2019 : fabrication de mélanges gazeux de référence par gravimétrie ; étude de leur justesse et de leur stabilité dans le temps ;
- 2020 : suivi de la stabilité dans le temps des MRC ; développement d'une méthode d'étalonnage des mélanges gazeux utilisés en routine  pour étalonner les analyseurs de 1,3-butadiène.</t>
  </si>
  <si>
    <t>Polluants émergents : Etude de faisabilité pour le développement d’étalons de référence pour l’ammoniac</t>
  </si>
  <si>
    <t xml:space="preserve">L’objectif est de mettre en place une infrastructure métrologique permettant de garantir la qualité des mesures d'ammoniac réalisées par le dispositif de surveillance de la qualité de l’air et de comparer les données mesurées par les différents pays. </t>
  </si>
  <si>
    <t>L’objectif de cette étude est de mettre en place une infrastructure métrologique permettant de garantir la qualité des mesures d'ammoniac réalisées par le dispositif de surveillance de la qualité de l’air et de comparer les données mesurées par les différents pays.
L’étude sur le développement d’étalons de référence pour l’analyse du NH3 dans l’air ambiant a porté en 2018 sur la réalisation d’une bibliographie sur les besoins des utilisateurs d’analyseurs de NH3, la définition des moyens techniques à mettre en œuvre et la rédaction d’un cahier des charges du matériel nécessaire à la production de Matériaux de Référence Certifiés (MRC) de NH3. Suite à l’étude bibliographique, le LCSQA a retenu la technique basée sur la perméation en phase gazeuse pour la génération de mélanges gazeux de référence de NH3 permettant ainsi l’étalonnage des analyseurs sur leur gamme d’analyse.
Le LCSQA a ensuite lancé un appel d’offre en mai 2018 conformément à la procédure légale en vigueur. La société 2Mprocess a été retenue, et le système a été commandé en septembre 2018 ; il devrait être livré en février 2019.
Le développement sera poursuivi en 2019 :
- en mettant en place le système à perméation ; 
- en étudiant la justesse et la stabilité des mélanges gazeux de référence générés par perméation ;
- en développant une méthode d'étalonnage des mélanges gazeux utilisés en routine par les AASQA pour étalonner leurs analyseurs automatiques d'ammoniac.</t>
  </si>
  <si>
    <t>suivi des étalons et developpement de la méthode</t>
  </si>
  <si>
    <t>Polluants émergents : Guide pour la surveillance de l'ammoniac dans l'air ambiant</t>
  </si>
  <si>
    <t>Rédaction du premier guide méthodologique pour la mesure du NH3 en air ambiant</t>
  </si>
  <si>
    <t>Sur la base des travaux LCSQA 2016/2017, de l'expérience acquise lors de la comparaison européenne des mesure NH3 réalisée durant l'été 2016, des manuels utilisateurs, du retour d’expérience des AASQA utilisatrices, des échanges avec les fournisseurs/constructeurs et de la littérature (travaux CEN TC264/WG 11, projets MetNH3 et Amp'Air/Primequal notamment), un premier guide de recommandations pour la mesure de l’ammoniac dans l’air ambiant sera rédigé.Comme pour les polluants réglementés, ce guide comportera 2 parties : 
-	analyseurs automatiques ; 
-	préleveurs passifs.
Les critères d’assurance et de contrôle qualité adaptés aux techniques mises en oeuvre et à l'objectif des mesures seront définis.</t>
  </si>
  <si>
    <t>S. Crunaire</t>
  </si>
  <si>
    <t>4.1</t>
  </si>
  <si>
    <t>Appui au Ministère chargé de l'environnement</t>
  </si>
  <si>
    <t xml:space="preserve">Conformément à son contrat de performance, le LCSQA apporte au ministère chargé de l'environnement un appui sur différents domaines. </t>
  </si>
  <si>
    <t>Les trois membres du LCSQA apporteront un appui au ministère chargé de l’environnement dans le cadre de différentes actions :
- élaboration de la lettre de cadrage annuelle à l’attention des AASQA,  
- appui à la réglementation relative à la surveillance et à la transposition des directives dont le processus fitness-check,  
- appui pour l'analyse des documents et questionnaires produits par la Commission Européenne et aide pour la consolidation des éléments de réponse,
- contribution au concours sur les données de QA organisé par le ministère.
De plus, conformément à l'instruction du 12 août 2014 le LCSQA procédera au recensement des moyens techniques et humains des AASQA potentiellement mobilisables en cas d’accidents impliquant un établissement industriel. Il mettrae ces informations à disposition de la CASU.
La Directrice exécutive du LCSQA (rattachée à l'INERIS) restera en contact permanent avec le ministère afin d'essayer de répondre dans les meilleurs délais aux sollicitations du ministère chargé de l’environnement en fonction de l’actualité.</t>
  </si>
  <si>
    <t>Diminution du nombre d'heures pour ces actions d'appui.</t>
  </si>
  <si>
    <t>Notes</t>
  </si>
  <si>
    <t>Cartographie en lien avec le pôle plans et programmes. Appui pour le suivi des contentieux NO2 et PM10</t>
  </si>
  <si>
    <t>Appui au Ministère pour établir des cartographies de bilans de la qualité de l'air.
Fourniture de données statistiques sur les dépassements de seuils réglementaires</t>
  </si>
  <si>
    <t>Le LCSQA fournit régulièrement des cartes nationales de bilan de la qualité de l'air telles que le suivi des PPA et des dépassements. L'objectif est de croiser différentes informations (mesures, modélisation, zones administratives, population, etc.) en utilisant des outils SIG pour établir un rendu cartographique selon les besoins du Ministère.
Le LCSQA peut être également sollicité pour fournir au ministère des informations nécessaires au suivi des contentieux européens PM10 et NO2 (informations sur les ZAS concernées, statistiques de dépassement...).</t>
  </si>
  <si>
    <t>Moins de sollicitations sur les cartes en 2018 mais compte tenu des comptentieux NO2 et PM10, prévoir en 2019 la fourniture de cartes et statistqiues</t>
  </si>
  <si>
    <t>Pilotage du dispositif</t>
  </si>
  <si>
    <t>Pilotage du dispositif national de surveillance</t>
  </si>
  <si>
    <t>Assurer la coordination et l'animation du dispositif national de surveillance.</t>
  </si>
  <si>
    <t>Les trois membres du LCSQA en appui du ministère se chargeront de :
1. L'organisation et la participation aux Comités de Pilotage de la Surveillance (CPS). Le LCSQA contribuera à la définition des ordres du jour, la mise en ligne des documents, la participation aux réunions et la rédaction des compte-rendus. La Directrice exécutive du LCSQA (rattachée à l'INERIS) se chargera du secrétariat.
2. L'animation ou participation aux différentes instances de la nouvelle comitologie du dispositif national de surveillance. 
En 2019, en lien avec la refonte de la comitologie afin de répondre aux actions du PNSQA, le LCSQA assurera les missions suivantes concernant les différentes Commissions de Suivi (CS) et Groupes de Travail (GT) qui seront mis en place :  l'animation, l'aide à la définition des feuilles de route, la réalisation du bilan des travaux, la planification des réunions, l'élaboration des ordres du jour, le suivi des résolutions/décisions. 
L'accent sera mis notamment sur les thématiques à enjeu (ex: micro capteurs, polluants émergents, prévision, etc.). 
La validation et la diffusion du guide "validation des données de mesures différées" fera également partie du programme de travail.</t>
  </si>
  <si>
    <t>Pilotage du LCSQA</t>
  </si>
  <si>
    <t>Assurer le suivi administratif du LCSQA (convention, production, …) et animer le fonctionnement interne entre les 3 membres dans le respect des termes définis dans le GIS et en accord avec le contrat de performance (2016-2020) du LCSQA</t>
  </si>
  <si>
    <t>En lien avec le contrat de performance (2016-2021) du LCSQA, les trois membres contribueront aux actions suivantes en 2019 :
1. Préparation du programme annuel du LCSQA pour 2020. Pour la préparation du programme annuel le LCSQA tiendra compte des besoins et des priorités exprimés par le MTES, des évolutions législatives et normatives et des sujets d'intérêt pour le dispositif national ainsi que des besoins exprimés par les AASQA et la fédération ATMO France au travers des différentes instances de pilotage.
2. Définition des objectifs phares pour 2019 et bilan des objectifs phares et des indicateurs pour 2018. Les objectifs phares seront définis par les trois membres du LCSQA et le MTES. Un suivi de l'avancement de ces objectifs et indicateurs sera effectué lors des Comités de Pilotage (COPIL) entre le LCSQA et le MTES.
3. Organisation et participation aux COPIL avec le MTES. Le LCSQA organisera deux COPIL sur le programme du LCSQA et un COPIL spécifique aux outils informatiques du LCSQA.
4. Rédaction d’un rapport d’avancement en octobre 2019.
5.  Organisation d’une journée des acteurs du LCSQA pour débattre sur les sujets d’actualité et le plan stratégique du LCSQA.
La Directrice exécutive du LCSQA (rattachée à l'INERIS) se chargera de la préparation des documents, de l'organisation des réunions et du suivi des actions.</t>
  </si>
  <si>
    <t>4.2</t>
  </si>
  <si>
    <t>Appui au ministère et aux DREAL pour l'instruction des demandes de subvention</t>
  </si>
  <si>
    <t>Instruction des demandes de subventions d'investissement et participation, en appui au MEEM et aux DREAL, à l'instruction des demandes de subventions de fonctionnement</t>
  </si>
  <si>
    <t>Cette action menée en 2019 porte sur les points suivants :
- la mise à jour de Gestion’Air avant ouverture de l'exercice de 2020 pour 2019 avec notamment, les corrections des saisies AASQA dans le parc 2019 et la mise à jour des tables "modèle / fournisseur / coût / conformité technique" ;
- les corrections, le cas échéant, des données saisies par les AASQA dans Gestion’Air (ex: choix erroné du modèle d'un équipement au niveau du parc ou des demandes) ;
- l'instruction des demandes d’investissement pour l'équipement des AASQA et le soutien à l’instruction des demandes financières pour le fonctionnement (en fonction des thématiques les trois membres du LCSQA contribueront à l'instruction des demandes) : examen et synthèse des besoins en investissement (avec appui technique d’experts si besoin) ; édition des principales données issues du module fonctionnement (extrait de données brutes du compte du Résultat, comptabilité analytique, tableau d'avancement du processus d'instruction) nécessaires au MTES pour l'instruction des demandes en fonctionnement. Ces instructions se feront exclusivement sous Gestion’Air.</t>
  </si>
  <si>
    <t>Gestion'air</t>
  </si>
  <si>
    <t>Maintenance de Gestion'air</t>
  </si>
  <si>
    <t>Les outils informatiques (portail web, serveurs, gestion des accès, archivage des données, etc.) nécessaires à la mise en œuvre de l'application Gestion'air seront maintenus par les services informatiques du LNE. L'équipe informatique s'assurera aussi de l'interopérabilité des outils.</t>
  </si>
  <si>
    <t>Evolution de l'outil Gestion'air</t>
  </si>
  <si>
    <t>Compléments de fonctionnalités de la version V1 de Gestion'air suite aux premiers retours d'expérience des utilisateurs.</t>
  </si>
  <si>
    <t>A/ Réorganisation de l'édition des données complémentaires
B/ Intégration des ratios de gestion
C/ Transfert automatique de la balance comptable générale
D/ Indication d'une PJ dans l'export "demandes d'investissement"
E/ Ajout d'un champ "version" pour le sous type Simulation
F/ Ajouter des documents dans "Fonctionnement" après validation
G/ Permettre aux DREAL d'accéder à une partie du menu édition</t>
  </si>
  <si>
    <t>Fusion de deux actions</t>
  </si>
  <si>
    <t>4.3</t>
  </si>
  <si>
    <t>Participation aux travaux européens</t>
  </si>
  <si>
    <t>Défendre la position française dans les instances décisionnelles nationales et européennes (normalisation et réglementation)</t>
  </si>
  <si>
    <t xml:space="preserve">Défendre la position française dans les processus d'élaboration et de révision des référentiels normatifs </t>
  </si>
  <si>
    <t>1) Normalisation : Participation aux groupes de travail européens pour l'air ambiant : WG11 (IMT LD), WG12 (IMT LD), WG15 (IMT LD et INERIS), WG32 (INERIS), WG35 (INERIS), WG42 (IMT LD, INERIS et LNE), WG43 (IMT LD et INERIS) et WG44 (INERIS).
Participation aux réunions des organismes de normalisation : plénière TC 264 "Air quality" (IMT LD), AFNOR X43A "Qualité de l'air - groupe de coordination" (IMT LD) et AFNOR 43D "atmosphères ambiantes" (IMT LD, INERIS et LNE) réorganisées en 2019, E29EG "Préparation et utilisation de mélanges de gaz en analyse" (LNE), ISO TC 158 "Analyse des Gaz" (LNE).
2) Réglementation : Participation aux associations européennes AQUILA (IMT LD et INERIS) + FAIRMODE (INERIS) et aux meetings européens organisés par la Commission (AQ expert group : INERIS) et l'Agence européenne  (EIONET : INERIS).  (NB: meetings techniques IPR inclus dans l'action rapportage)
3) Participation à la validation de traduction des textes lors de la mise en enquête et aux enquêtes proprement dites.
4) Contribution aux activités des groupes de travail européens relatifs à la modélisation, notamment FAIRMODE (suivi de SHERPA) et WG43 (élaboration de work package).
5) Mise à jour d'un fichier partagé de suivi des participations aux réunions (report des relevés de décisions et description des impacts sur le dispositif de surveillance)</t>
  </si>
  <si>
    <t>Diminution des heures</t>
  </si>
  <si>
    <t>4.4</t>
  </si>
  <si>
    <t>Valorisation du dispositif</t>
  </si>
  <si>
    <t>Valorisation des travaux du LCSQA et du dispositif national de surveillance</t>
  </si>
  <si>
    <t>Assurer une valorisation adaptée des travaux du LCSQA et du dispositif national de surveillance au travers de différents livrables et supports de communication</t>
  </si>
  <si>
    <t>Les trois membres du LCSQA se chargeront de contribuer en 2019 à la valorisation des travaux du LCSQA et du dispositif au travers des actions suivantes :
1. La rédaction du rapport annuel d'activités 2018. Comme précisé dans le contrat de performance (2016-2021) du LCSQA, ce rapport synthétisera tous les travaux du LCSQA de l'année 2018.
2. La publication d'actualités au fil de l'eau permettant de mettre en avant les principales informations d'intérêt pour le dispositif et des résultats marquants des travaux du LCSQA
3. L'organisation d'un ou deux séminaires techniques. Ces séminaires dont les sujets seront choisis au cours de l'année, permettront de présenter et de débattre sur des sujets d'intérêt pour le dispositif. Ils sont ouverts aux membres du dispositif (AASQA, DREAL, Ministère, LCSQA) mais pourront le cas échéant être ouverts à d'autres acteurs en lien avec la qualité de l'air. Les sujets pré-identifiés sont la prévision et la stratégie de surveillance des polluants prioritaires du rapport ANSES.
4. La rédaction des fiches thématiques. Plusieurs fiches thématiques décrivant les missions et les actions du LCSQA (dont MERA et CARA,) seront rédigées et mises à disposition sur le site web du LCSQA
5. La participation à des formations, des cours universitaires ou des journées techniques afin de présenter le dispositif national de surveillance ou des actions du LCSQA
6. En réponse au mandat AFNOR, animation du GT ad hoc AFNOR et révision des normes relatives au prélèvement et à l’analyse des pesticides (intégration des dernières connaissances acquises lors des travaux Ecophyto et Anses).</t>
  </si>
  <si>
    <t>Deux séminaires polluants emergenats et prevision</t>
  </si>
  <si>
    <t>N. Pla</t>
  </si>
  <si>
    <t>Maintenance et évolution du site web du LCSQA</t>
  </si>
  <si>
    <t>Assurer la maintenance du site web du lcsqa ainsi que sa mise à jour en lien avec les évolutions technologiques</t>
  </si>
  <si>
    <t xml:space="preserve">Le site internet du LCSQA (www.lcsqa.org) a été mis en service en décembre 2001, en accès privé pour les membres du dispositif national de Surveillance de la qualité de l’air : AASQA, ADEME, LCSQA et Ministère chargé de l’environnement.
En 2003, le site a été ouvert au public et à partir de 2007, le site a subi une refonte complète ainsi qu’une migration vers Drupal v6 (logiciel permettant d’éditer, gérer et d’organiser des contenus de site web). Depuis 2007, le site s'est enrichi considérablement mettant en place des fonctionnalités et des outils non prévus à l'origine, comme par exemple Vigilance Atmosphérique. Depuis 2016, l'assistance technique de Drupal v6 n'est plus assurée par le concepteur. En 2016, des travaux de mise à jour du site ont eu lieu avec notamment l'amélioration de la navigabilité sur le site et la refonte de l'espace documentaire. Le budget alloué n'a pas cependant permis de réaliser la totalité des mises à jour demandées. En 2017, la poursuite des aménagements du site (ainsi que Vigilance Atmosphérique) a contribué à son amélioration. Le LCSQA a également lancé un appel d'offre pour la réalisation de la migration du site en Drupal V8 ; les travaux avec le prestataire ont débuté en 2017 et se sont poursuivis en 2018 (Migration du site en V8 effective (mise en production) en février, Suivi, identification des bugs par la MOA et garantie assurée par la TMA). 
En 2019, ....
</t>
  </si>
  <si>
    <t>Pages Web</t>
  </si>
  <si>
    <t>Chiffres pour convention 2019</t>
  </si>
  <si>
    <t>NEW</t>
  </si>
  <si>
    <t>Mise à jour du guide méthodologique pour la surveillance par échantillonnage passif du dioxyde d'azote dans l'air ambiant</t>
  </si>
  <si>
    <t>Mettre à jour le guide concernant la mesure du NO2 par prélèvement passif</t>
  </si>
  <si>
    <t xml:space="preserve">Les AASQA font un usage courant du prélèvement passif pour la mesure du NO2 notamment lors des campagnes de mesure. A ce jour, le guide inscrit au référentiel technique national est un guide ADEME paru en 2002. Depuis, la norme NF EN 16339 (Air ambiant - Méthode pour la détermination de la concentration du dioxyde d'azote au moyen d'échantillonneurs par diffusion) de septembre 2013 y a été ajouté. 
Le présent travail vise donc à intégrer les critères de la norme dans un nouveau guide. Celui-ci intégrera en complément les conclusions des essais menés en laboratoire par le LCSQA en 2016 (durée de prélèvement, utilisation des membranes, etc..
A noter que ce guide n’intégrera que les considérations métrologiques. La partie relative aux plans d’échantillonnage (temporel et spatial) n’y sera pas intégrée car elle est déjà inscrite dans deux documents du référentiel technique national. </t>
  </si>
  <si>
    <t>OK pour P2</t>
  </si>
  <si>
    <t>Guides méthodologiques AMS PM (micro-balances et jauges radiométriques)</t>
  </si>
  <si>
    <t>Harmonisation des guidespour les systèmes de mesure automatisés (AMS PM) des concentrations massiques de particules dans l’air ambiant.</t>
  </si>
  <si>
    <t>Il s'agit d'une action commune IMT Lille Douai et INERIS. Elle permettra d'harmoniser les guides méthodologiques relatifs aux analyseurs automatiques de PM (jauges radiométriques et micro-balances), en procédant à leur révision. Plus particulièrement, ces nouvelles versions des guides intégreront les résultats des travaux récents relatifs au contrôle des capteurs de débit et des sondes de température et humidité relative ainsi que ceux sur les nouvelles dispositions relatives aux calculs d’incertitudes si nécessaire. 
Cette action ne comprend pas la révision du guide FIDAS qui est paru en juin 2018sorti dernièrement. Ce dernier sera révisé en 2020 sur la base des remarques reçues sur ce guide et des choix d'harmonisation de 2019.</t>
  </si>
  <si>
    <t>OK pour P2 --&gt; cette action sera reproposée en 2020 et complétée avec l'harmonisation du guide FIDAS</t>
  </si>
  <si>
    <t>R. Aujay, S. Crunaire</t>
  </si>
  <si>
    <t>Développement du dispositif GARMEC de contrôle des appareils mesurant les concentrations particulaires</t>
  </si>
  <si>
    <t>En s’appuyant sur les essais réalisés en 2018 dans le cadre de la miniaturisation du GARP, un nouveau générateur - le GARMEC (Générateur d’Aérosol de Référence pour les MEsures de Concentrations) - sera développé afin d’être utilisé pour le contrôle de l’ensemble des appareils mesurant les concentrations massiques particulaires utilisés dans les AASQA, à savoir, les microbalances à éléments oscillants (TEOM-FDMS), les jauges radiométriques, ainsi que les instruments optiques tels que le FIDAS 200 (PALAS).</t>
  </si>
  <si>
    <t>Le dispositif GARP a été développé pour être directement utilisable par les AASQA dans leurs stations de mesure afin de vérifier le bon fonctionnement des appareils mesurant les concentrations massiques particulaires pour des masses inférieures à celles des cales étalons classiquement utilisées. Ses performances métrologiques en lien avec les mesures effectuées par les jauges radiométriques ont été évaluées en 2018, en complément des caractérisations déjà réalisées pour l’utilisation du système avec les microbalances à éléments oscillants (TEOM-FDMS). 
En complément des TEOM-FDMS et des jauges radiométriques, on observe une utilisation croissante par les AASQA d’instruments optiques tels que le FIDAS 200 (PALAS) pour mesurer les concentrations massiques particulaires. Ainsi, dans une volonté de rendre ce système toujours plus versatile, l’objectif de cette étude pour 2019 est de développer un nouveau système GARP, appelé GARMEC. Le développement du GARMEC s’appuiera sur les essais réalisés en 2018 dans le cadre de la miniaturisation du GARP et permettra la génération d’un aérosol de taille supérieure à limite de détection de 180 nm du FIDAS 200 (l’aérosol
généré par le GARP étant de taille inférieure à cette limite).</t>
  </si>
  <si>
    <t>Pour l'adapter aux FIDAS</t>
  </si>
  <si>
    <t>L. Bregonzio-
Rozier</t>
  </si>
  <si>
    <t>New</t>
  </si>
  <si>
    <t>Audits des AASQA sur la prévision</t>
  </si>
  <si>
    <t>Vérifier les procédures de gestion des épisodes de pollution des AASQA</t>
  </si>
  <si>
    <t>GT Prévision</t>
  </si>
  <si>
    <t xml:space="preserve">Nouvelle action. L'audit d'Atmo NPdC réalisé sur demande en 2018 n'avait pas été planifié en début d'année. </t>
  </si>
  <si>
    <t xml:space="preserve">Action supprimée. Pas de demande d'AASQA après le CPS. </t>
  </si>
  <si>
    <t>CIL Modélisation et bonnes pratiques de modélisation</t>
  </si>
  <si>
    <t xml:space="preserve">Contribuer au développement d'un cadre d'assurance qualité pour la modélisation;
Renforcer la qualité des données de modélisation. </t>
  </si>
  <si>
    <t>Les AASQA font un usage croissant de la modélisation dans différents objectifs ayant trait à l'évaluation (diffusion d'une information spatialisée, estimation des zones en dépassement et des populations exposées, évaluation de l'impact de mesures), et en particulier de la modélisation urbaine qu'elles étendent sur un nombre croissant de villes. Afin d'assurer la fiabilité des données produites, ce développement doit s'inscrire dans un cadre rigoureux d'assurance qualité.
L'organisation de comparaisons inter-laboratoires pour la modélisation, qui fait partie des missions du LCSQA telles que définies dans l'arrêté du 19 avril 2017, participe à l'élaboration d'un tel cadre. 
L'exercice qu'il est proposé d'organiser en 2019-2020 portera sur l'échelle urbaine. Il s'agira de renouveler, sur un domaine qui reste à définir, la première intercomparaison conduite en 2013-2014. La participation des AASQA à ce type d'exercice étant une exigence de l'arrêté du 19 avril 2017, une mobilisation plus importante qu'en 2013 est attendue, permettant de disposer d'un plus large panel de résultats. L'analyse de ces derniers par le LCSQA aura pour objet d’estimer la variabilité des concentrations modélisées en fonction des outils de simulation, des méthodologies utilisées et des pratiques. 
En 2019, le travail consistera à définir le cas d'étude, préciser avec la CS EMTD les attendus de cet exercice et mettre à disposition des participants les fichiers de données ainsi les explications et instructions associées. Le cas d'étude considéré pourrait par exemple reposer sur une ville non-française ce qui permettrait d'assurer une intercomparaison 100% à l'aveugle. On clarifiera aussi en 2019 la grille d'évaluation qui devra reposer sur les métriques et bonnes pratiques élaborées dans le cadre de FAIRMODE.
D'autre part, les audits techniques des AASQA ont mis en évidence une recherche de performance statistique (accord par calage avec les mesures de référence), qui peut se faire au détriment de la compréhension et de la représentation des processus physico-chimiques. C'est pourquoi il est proposé, dans le cadre de la CS EMTD, de conduire une réflexion sur le calage avec un petit groupe d'AASQA volontaires. Cette réflexion aboutira à un document de recommandations.</t>
  </si>
  <si>
    <t>Pas de CIL modélisation organisée en 2018. Le dernier exercice remontant à 2013-2014, une nouvelle CIL apparaît nécessaire. 
La réflexion proposée sur le calage résulte du bilan des audits et a pour objectif d'améliorer les pratiques de modélisation dans les AASQA.</t>
  </si>
  <si>
    <t>Action reportée en 2020.</t>
  </si>
  <si>
    <t>CIL Pesticides</t>
  </si>
  <si>
    <t>Organiser une CIL sur une partie de la liste des substances mesurées dans la CNEP</t>
  </si>
  <si>
    <t>La dernière CIL pesticides date de 2015.
Une nouvelle CIL est un préalable à une potentielle future surveillance.
Dopage supports comme habituellement (Ineris) + matériaux de référence (LNE)
Opportunité d'avoir une participation payante des laboratoires à l'étude (sur la base du modèle HAP de l'an dernier)</t>
  </si>
  <si>
    <t>Pas d'action 2018.
Hypothèse faite de 2000€ de participation payante * 6 laboratoires inscrits</t>
  </si>
  <si>
    <t>OK pour P2. Sera proposée début 2020, dans le programme de l'année prochaine</t>
  </si>
  <si>
    <t>Réflexions sur les interactions INS/IRS</t>
  </si>
  <si>
    <t xml:space="preserve">Organiser la réflexion sur les nécessaires échanges/partage de données et/ou d'outils entre l'INS et les IRS.
</t>
  </si>
  <si>
    <r>
      <t xml:space="preserve">Jusqu'à aujourd'hui, l'INS, les IRS et l'inventaire national du CITEPA sont développés en parallèle sans qu'il n'y ait aucune mutualisation de données et/ou d'outils de développement. Il est urgent d'organiser la réflexion sur la mutualisation des efforts au niveau national et régional, tout en gardant les spécificités de chacun. 
Un nouvel enjeu réglementaire doit être considéré avec l'obligation pour les états membres, au titre de la Directive NEC de rapporter des données nationales d'émission spatialisées. Idéalement l'INS devrait être le support de ce rapportage, ce qui lui inflige des obligations en termes de processus QA/QC et de mise à jour. 
Également la cohérence entre données INS et IRS est indispensable. Une première réunion de concertation a eu lieu fin 2017 entre BQA/LCSQA/AASQA pour identifier ces pistes de mutualisation et les échanges de données qui pourraient être faits et définir une feuille de route à 5 ans qui devra être finalisée en 2018.  
Elle devrait donner lieu au développement et à la mise en œuvre de nouveaux processus liant les AASQA, le CITEPA et le LCSQA (et donc une nouvelle gouvernance). Des travaux techniques seront également engagés pour une nouvelle mise à jour sectorielle de l'INS, par exemple le secteur résidentiel qui est d’intérêt commun pour les niveaux nationaux et régionaux. Les travaux seront lancés mais il n’est pas possible de s’engager sur leur finalisation en 2018 considérant le budget alloué à cette action.
Cette action inclut également la poursuite du </t>
    </r>
    <r>
      <rPr>
        <b/>
        <sz val="11"/>
        <rFont val="Calibri"/>
        <family val="2"/>
      </rPr>
      <t xml:space="preserve">PCIT </t>
    </r>
    <r>
      <rPr>
        <sz val="11"/>
        <color rgb="FF000000"/>
        <rFont val="Calibri"/>
        <family val="2"/>
      </rPr>
      <t>avec la mise à jour du guide.</t>
    </r>
  </si>
  <si>
    <t>Action supprimée. Pas de volonté de collaboration des AASQA.</t>
  </si>
  <si>
    <t>Mise en circulation des mélanges gazeux H2S</t>
  </si>
  <si>
    <t xml:space="preserve">Mise en circulation de mélanges H2S gazeux pour vérifier la cohérence sur les mesures de ce gaz
</t>
  </si>
  <si>
    <t xml:space="preserve">Concernant le développement d’étalon pour la mesure du H2S, il a été proposé à la CS « Mesures Automatiques » d’octobre 2018 de mettre en circulation à partir du premier semestre 2019 un mélange gazeux de H2S en bouteille (concentration au µmol/mol) entre les AASQA possédant des analyseurs de H2S pour disposer d’un premier retour d’expérience sur la cohérence des mesures de ce gaz (après dilution). Une réflexion sur l’utilité d’un mélange plus basse teneur (concentration autour de 100 nmol/mol) sera également engagée.
En parallèle, pour les AASQA utilisant des systèmes à perméation une campagne commune d'évaluation et de comparaison en laboratoire de ces instruments pourra être organisée durant l’été 2019 (l’instrument étalonné par le NIST de l’IMT Lille Douai sera utilisé en référence commune).
</t>
  </si>
  <si>
    <t>demande AASQA recurrente</t>
  </si>
  <si>
    <t>OK pour P2 --&gt; voir si possible financement par les AASQA</t>
  </si>
  <si>
    <t>Harmonisation de l’exploitation statistique des CIL organisées par le LCSQA</t>
  </si>
  <si>
    <t>Homogénéiser le traitement statistique ainsi que le rendu des résultats des comparaisons interlaboratoires (CIL) organisées par le LCSQA</t>
  </si>
  <si>
    <t xml:space="preserve">Les 3 organismes du LCSQA organisent (individuellement ou en collaboration) des comparaisons interlaboratoires. Il conviendrait d’adopter une méthodologie commune pour  l’exploitation statistique des données associées ainsi qu’un format commun de présentation des résultats (calculs statistiques à appliquer, indicateur de performance commun, statut anonyme ou non des participants, format des rapports).
Une note technique entérinant les choix adoptés sera établie en ce sens.
</t>
  </si>
  <si>
    <t>Reflexion à modifier par une discussion commune de traitement des CIL de façon harmonisée au LCSQA</t>
  </si>
  <si>
    <t>OK pour P2 --&gt; à reporter en 2020</t>
  </si>
  <si>
    <t>Mise à jour du guide méthodologique pour la surveillance des métaux dans les PM10</t>
  </si>
  <si>
    <t xml:space="preserve">Mettre à jour le guide méthodologique concernant la mesure des métaux dans les particules PM10
</t>
  </si>
  <si>
    <t xml:space="preserve">Il s’agit d’une action effectuée pour la dernière fois en 2012, année de publication de la dernière version du guide technique et méthodologique pour l’analyse des métaux réglementés (As, Cd, Ni, Pb) dans les PM10 et dans les dépôts atmosphériques.
L’objectif est d’harmoniser ce document par rapport au guide méthodologique sur les HAP qui a été mis à jour en 2015 et de prendre en compte les avancées récentes sur cette thématique.
</t>
  </si>
  <si>
    <t>3.2</t>
  </si>
  <si>
    <t>Engagement des réflexions sur la rationalisation des réseaux existants pour la surveillance des écosystèmes</t>
  </si>
  <si>
    <t>A poursuivre ?</t>
  </si>
  <si>
    <t>A voir avec le BQA</t>
  </si>
  <si>
    <t>Concours Qualité de l'Air</t>
  </si>
  <si>
    <t xml:space="preserve">Participation au jury du concours sur la valorisation des données relatives à la qualité de l’air extérieur
</t>
  </si>
  <si>
    <t>Le MTES a lancé en septembre 2018 un concours sur la valorisation des données relatives à la qualité de l'air. Le LCSQA participera au jury qui se réunira en janiver et février 2109. Celui-ci aura pour fonction de retenir les projets admissibles pour la phase final finale du concours puis d'auditionner ces candidats pour établir le classement final.</t>
  </si>
  <si>
    <t>Nouvelle action</t>
  </si>
  <si>
    <t>Action réalisée dans le cadre du prog. de travail d'un GT ou CS ? (si oui, signaler la CS ou le GT correspondants)</t>
  </si>
  <si>
    <t>Tendance/2019</t>
  </si>
  <si>
    <t>Commentaires Eva</t>
  </si>
  <si>
    <t>Modification faite (oui ou non) voire commentaire</t>
  </si>
  <si>
    <t>Le LNE propose de poursuivre les activités récurrentes permettant d’assurer un bon niveau de performances métrologiques pour l'ensemble des étalons de référence servant au raccordement des étalons des AASQA :
●	Analyse des impuretés majeures dans les composés purs (NO, BTEX, air, azote…) utilisés pour préparer les mélanges gazeux de référence gravimétriques en appliquant le protocole d'analyse des impuretés développé en 2019 (poursuite de l’action n°5 du programme LCSQA 2019),
●	Préparation et validation des mélanges gazeux de référence gravimétriques pour des composés tels que le NO, le CO et les BTEX en mettant en œuvre la nouvelle rampe de préparation qui permet d’améliorer la qualité des mélanges gazeux de référence en termes de justesse des fractions molaires (poursuite de l’action n°2 du programme LCSQA 2019),
●	Suivi de la stabilité des mélanges gazeux de référence gravimétriques de NO et de BTEX par comparaison avec des mélanges gazeux de référence d’un autre laboratoire national de métrologie,
●	Maintenance de la rampe de fabrication des mélanges gazeux de référence gravimétriques comprenant l’étalonnage des matériels mis en œuvre lors de la préparation de ces mélanges gazeux (Etalonnage des capteurs de pression, des masses étalons…) et la réalisation de maintenances périodiques des matériels (ex : maintenance des pompes à vide…),
●	Vérification annuelle de la justesse du comparateur de masse,
●	Pesée mensuelle des tubes à perméation pour déterminer leur débit de perméation,
●	Vérification hebdomadaire du bon fonctionnement des tubes à perméation de SO2 en les comparant entre eux (Tubes classiques pesés tous les mois ou tube de la balance à suspension électromagnétique),
●	Maintenance des bancs d’étalonnage de NO, NO2, CO, SO2 et BTEX (Etalonnage des débitmètres Molbox/Molbloc, maintenance des analyseurs…),
●	Maintenance des 2 photomètres de référence NIST (Etalonnage des capteurs de pression et de température, analyse mensuelle de l'air zéro alimentant les photomètres…),
●	Comparaison semestrielle entre les 2 photomètres de référence NIST.</t>
  </si>
  <si>
    <t>Mettre en avant l'utilisation de la  nouvelle rampe. Pas d'économie grâce à son utilisation ?</t>
  </si>
  <si>
    <t>Modification faite le 28/01/2020 en ajoutant rampe de fabrication + analyse des impuretés</t>
  </si>
  <si>
    <t>Pour 2020, le LNE propose de poursuivre ses activités de raccordement :
• Raccordements des étalons des laboratoires de niveau 2 (France métropolitaine) tous les 6 mois pour les composés SO2, NO/NOx, CO, O3, NO2 et BTEX,
• Raccordements des étalons du laboratoire de niveau 2 de Madininair deux fois par an (raccordement des deux diluteurs générant des mélanges gazeux de CO, NO/NOx et SO2 en alternance et du générateur d’ozone),
• Raccordements des étalons du réseau de mesure Atmo Réunion deux fois par an (raccordement des mélanges gazeux basses concentrations de NO/NOx, CO et SO2 et du générateur d’ozone),
• Raccordements de tous les mélanges gazeux de BTEX utilisés par les AASQA (de l'ordre de 30 raccordements),
• Raccordements des étalons de transfert de l’INERIS utilisés dans les CIL moyens mobiles (de l’ordre de 50),
• Raccordements des étalons de transfert de l’IMT LD utilisés dans les CIL niveaux 2 (de l’ordre de 10).</t>
  </si>
  <si>
    <t xml:space="preserve">Mise à disposition de cales étalons pour les analyseurs automatiques (microbalances à variation de fréquence et jauges radiométriques) ou évaluation des dispositifs d'AASQA à l'IMT LD. Ces cales permettent aux AASQA de vérifier l’étalonnage de leurs appareils ainsi que leur linéarité (le cas échéant directement en station de mesure). Une procédure de contrôle de la conformité des débits de prélèvement accompagne également les dispositifs, permettant ainsi de vérifier le respect des consignes de prélèvement.
</t>
  </si>
  <si>
    <t>CS Métrologie</t>
  </si>
  <si>
    <t>finir de remplir</t>
  </si>
  <si>
    <t>oui</t>
  </si>
  <si>
    <t>L'objectif est d'améliorer la méthode d'étalonnage pour le NO2.</t>
  </si>
  <si>
    <t>Pour répondre aux exigences de qualité des mesures de la directive 2008/50/CE, le LNE a mis en place une chaîne de traçabilité métrologique pour le polluant réglementé NO2 afin de garantir la traçabilité des mesures réalisées par les AASQA.
Le LNE réalise actuellement les étalonnages des mélanges gazeux de NO2 des AASQA en suivant une méthode d’étalonnage qui implique l’utilisation d’un analyseur dont le principe est basé sur la chimiluminescence. Cet analyseur permet de titrer le NO2 de façon indirecte. En effet, il est équipé d’un four de conversion qui va convertir le NO2 en NO et c’est alors le NO qui est quantifié. Cette conversion peut ne pas être égale à 100% en fonction du type, de l’âge, de l’encrassement …. du four considéré. De plus, ce four de conversion peut convertir d’autres polluants que le NO2. Enfin, le temps de réponse de ce type d’instrument est relativement long.
Le LNE s’est donc équipé d’un analyseur effectuant une mesure directe du NO2, à savoir un analyseur Télédyne modèle T500U basé sur la technique CAPS (cavity attenuated phase shift spectroscopy) utilisé dans le cadre d’autres études. Le temps de réponse est plus faible que celui basé sur la chimiluminescence (gain de temps) et présente de meilleures performances métrologiques (répétabilité, linéarité, reproductibilité…).
Dans ce contexte, le LNE propose de s’appuyer sur la méthode d’étalonnage actuellement utilisée dans le cas du NO2, pour développer une nouvelle méthode d’étalonnage des étalons NO2 des AASQA en 2020 : l’objectif est d’améliorer la qualité des résultats en termes de justesse et d’incertitude, et ceci dans le contexte du contentieux européen. Ceci impliquera un interfaçage de l’analyseur pour automatiser les mesures, une comparaison des résultats d’étalonnage obtenus pour un même étalon avec les 2 méthodes, la rédaction des documents qualité et la diffusion de l’information auprès des AASQA.</t>
  </si>
  <si>
    <t>Mettre en avant l'utilisation de la nouvelle méthode de mesure des impuretés</t>
  </si>
  <si>
    <t>Fait dans action n°1</t>
  </si>
  <si>
    <t>Nouvel axe d'amélioration</t>
  </si>
  <si>
    <t>En 2020, le LNE propose de poursuivre les comparaisons interlaboratoires (CIL) nécessaires pour valider les différents raccordements effectués dans le cadre de la chaîne nationale d’étalonnage et s’assurer ainsi de son bon fonctionnement pour les polluants gazeux. 
Ces CIL seront organisées selon un planning défini permettant de couvrir l'ensemble des AASQA sur 2 ans de la façon suivante : 
• Circulation de mélanges gazeux de NO, NO2, SO2 et CO en bouteille de concentration inconnue dans les AASQA ; 
• Circulation de générateurs d’ozone dans les AASQA.</t>
  </si>
  <si>
    <t>Le LCSQA doit organiser des exercices périodiques afin de vérifier la qualité des mesures du dispositif national conformément à l'arrêté du 19 avril 2017. Les exercices sur les moyens mobiles permettent la vérification du respect des incertitudes de mesures des polluants classiques NO, NO2, O3, SO2, CO par rapport aux critères de qualité de la directive européenne en conditions réelles d'utilisation des appareils. Ces exercices permettent l'identification de l'origine des écarts individuels (étalons, pratiques, têtes de prélèvement, lignes de prélèvement, etc.) observés et font progresser la qualité du dispositif de mesures.</t>
  </si>
  <si>
    <t xml:space="preserve">Faute de participants pour un exercice 2020, les travaux menés cette année consisteront à définir les règles de participation des différents moyens mobiles de chaque AASQA et une périodicité associée afin de garantir un minimum de participation pour chaque exercice organisé.
Une note technique précisera ces modalités et définira un planning de participation. </t>
  </si>
  <si>
    <t>On avait parlé de définir une périodicité et des règles de participation ?</t>
  </si>
  <si>
    <t>oui
ajouté : "Enfin, une périodicité de participation des différents moyens mobiles de chaque AASQA sera proposée."</t>
  </si>
  <si>
    <t>Baisse car à Verneuil (frais du site de Lyon + hébergement en moins : 15 k€ + tps déplacement)</t>
  </si>
  <si>
    <t>Novembre 2020</t>
  </si>
  <si>
    <t>Organisation de la CIL niveau 2 bisannuelle</t>
  </si>
  <si>
    <t>Organisation de l'Exercice de Comparaison Inter Laboratoires biannuelle pour les niveaux 2 de la chaîne nationale d'étalonnage</t>
  </si>
  <si>
    <t>Organisation et réalisation d'un exercice de comparaison inter laboratoires entre les laboratoires de niveau 2 pour les polluants inorganiques couverts par la chaîne nationale d’étalonnage (SO2, CO, O3 et NO/NOx/NO2) et pour l’air de zéro. Dans le cadre de la coordination nationale des actions QA/QC requises par les directives, le LCSQA (IMT LD) accueillera pour la troisième fois les laboratoires de niveau 2 pour une CIL basée sur un protocole usuel : analyse simultanée d’un gaz de concentration inconnue (différents niveaux de concentration pour les substances citées plus haut). La participation à ce type d’exercice est nécessaire pour l’accréditation des niveaux 2. Dans la mesure du possible, la présence de participants extérieurs (notamment étrangers) sera recherchée.</t>
  </si>
  <si>
    <t>Absent en 2019</t>
  </si>
  <si>
    <t>Prise en compte du payement des labos extérieurs ? Si oui le signaler. A priori oui car coût 3k€ moins elevé qu'en 2018</t>
  </si>
  <si>
    <t>oui
confirmation de baisse par rapport 2018 (prise en compte de la participation des labos externes)</t>
  </si>
  <si>
    <t>Nouveau</t>
  </si>
  <si>
    <t>F. Mathé / E. Tison</t>
  </si>
  <si>
    <t>Participation LCSQA à une CIL pour les gaz inorganiques</t>
  </si>
  <si>
    <t>Participation à la CIL pour les gaz inorganiques de niveau 2 organisée par l'IMT Lille Douai</t>
  </si>
  <si>
    <t xml:space="preserve"> En 2020, l'INERIS participera à la CIL organisée par l'IMT Lille Douai pour les gaz inorganiques. La participation à cette CIL permettra de faire la démonstration du maintien des compétences de l'INERIS selon NF EN/ISO 17025 conformément aux exigences de la directive européenne 2015/1480 et dans le cadre de son accréditation COFRAC.</t>
  </si>
  <si>
    <t>Octobre 2020</t>
  </si>
  <si>
    <t>Préparer une CIL pesticides pour début 2021</t>
  </si>
  <si>
    <t>La dernière CIL pesticides organisée par le LCSQA était en 2015, montrant une disparité importante des performances des laboratoires avec in fine très peu de laboratoires répondant aux exigences. Ainsi, une nouvelle CIL est un préalable à une potentielle surveillance à venir, ne pouvant reposer que sur un seul laboratoire. Ainsi, il est proposé cette année de préparer une CIL pesticides afin de la lancer dès début 2021. Cette préparation incluera la définition du programme de la CIL (substances visées, nature des matériaux d'essais envoyés aux participants) et sa publicité. Dans ce cadre, des échanges techniques avec les laboratoires du domaine pourront également être organisés.</t>
  </si>
  <si>
    <t xml:space="preserve">revoir redactionnel et discuter avec le LNE. Quelles substances, quel objectif dans un contexte ou l'exploitation de la CNEP n'est pas finie ? </t>
  </si>
  <si>
    <t>oui
Descriptif (colonne I) revu. Proposition de décaler à tout début 2021 donc budget allégé maintenu pour faire la préparation.</t>
  </si>
  <si>
    <t>Décembre 2020</t>
  </si>
  <si>
    <t>CIL pour les métaux et métalloïdes dans les PM10</t>
  </si>
  <si>
    <t>Evaluer la capacité d’analyse des différents laboratoires intervenant au niveau français pour l’analyse des métaux réglementés (As, Cd, Ni, Pb) dans les PM10, afin de permettre aux AASQA d’effectuer un choix avisé de leurs laboratoires d’analyse vis-à-vis de critères techniques objectifs.</t>
  </si>
  <si>
    <t>Le LNE fournira des solutions de référence de concentrations connues en métaux ajustées aux teneurs généralement rencontrées dans les PM10 (1- solutions à matrice obtenues par minéralisation de filtres en quartz impactés de particules collectées par l'IMT LD et 2- solutions synthétiques produites par le LNE par gravimétrie ou par volumétrie) afin d'évaluer la justesse des mesures effectuées par les laboratoires d'analyse selon la norme EN 14902 (AFNOR : X43-026). 
L'IMT LD est chargé de l'exploitation des résultats ainsi que du prélèvement et de la fourniture de 4 filtres de PM10 d’un site urbain avec des concentrations en métaux variables permettant d’évaluer la capacité des laboratoires à mesurer des échantillons réels. Ils sont accompagnés de 10 filtres vierges en quartz afin de déterminer les limites de quantifications des laboratoires participants. Lors de chaque CIL, une dizaine de laboratoires participent volontairement à ces essais en appliquant leur procédure habituelle (minéralisation + analyse) afin : 
 - d’évaluer leurs résultats au regard des critères de qualité de la 4ième directive européenne ;
 - de valider la justesse des mesures en fonction de la méthodologie mise en œuvre ;
 - d’identifier les sources d’erreurs et les points d’amélioration sur les étapes de minéralisation et d’analyses ;
 - d’estimer les incertitudes de mesure selon le fascicule de documentation (AFNOR FD X43-070-8).</t>
  </si>
  <si>
    <t>Prise en compte du payement des labos extérieurs ? Si oui le signaler. A priori non car coût 2017 : 49 k€  dont 26,3 ke LNE et 23 k€ IMT et en 2020 coût total 72k€ dont 44,6€ LNE et 27€ IMT. Qu'est-ce qui justifie la hausse et comment le financement des labo est pris enj compte et chez qui ? LNE ou IMT ?</t>
  </si>
  <si>
    <t>IMT (28/01) --&gt; prise en compte participation labo intégrée à hauteur de 10k€</t>
  </si>
  <si>
    <t>IMT : prise ne compte participation labos à hauteur de 10 k€ (28/01)</t>
  </si>
  <si>
    <t>L. Alleman/P. Fisicaro</t>
  </si>
  <si>
    <t>IMT Lille Douai - LNE</t>
  </si>
  <si>
    <t>Modélisation urbaine</t>
  </si>
  <si>
    <t>Organisation de l'Exercice de Comparaison Inter Laboratoires de modélisation urbaine</t>
  </si>
  <si>
    <t xml:space="preserve">L'arrêté du 19 avril 2017 prévoit la participation des AASQA à des exercices de comparaison inter-laboratoires sur les données de modélisation. Le dernier exercice remonte à 2013-2014.  Compte-tenu du REX de ce premier exercice, il a été convenu d'étaler l'exercice sur deux ans afin de ne pas trop contraindre les unités d'œuvres déjà allouées pour cette année 2020. Le dimensionnement de l'exercice sera discuté lors de la CS modélisation de janvier. Il sera proposé de travailler sur un jeu de données européen bien documenté issu de l'étude sur la représentativité des stations. L'exercice concernera la modélisation de proximité et devrait reproduire une année météorologique entière. </t>
  </si>
  <si>
    <t>finir de remplir. Etoffer le descriptif</t>
  </si>
  <si>
    <t>A FAIRE</t>
  </si>
  <si>
    <t>F. TOGNET</t>
  </si>
  <si>
    <t>Les 3 organismes du LCSQA organisent (individuellement ou en collaboration) des comparaisons interlaboratoires. Il conviendrait d’adopter une méthodologie commune pour  l’exploitation statistique des données associées ainsi qu’un format commun de présentation des résultats (indicateur(s) de performance commun(s) à partir de calculs statistiques identiques, statut anonyme ou non des participants, format des rapports).
Une note technique entérinant les choix adoptés sera établie en ce sens.</t>
  </si>
  <si>
    <t>Ok. Un vrai besoin. Définir l'autres responsable</t>
  </si>
  <si>
    <t>IMT : responsable indiqué</t>
  </si>
  <si>
    <t>S. Bailleul / F. Mathé / T. Macé</t>
  </si>
  <si>
    <t>Janvier 2021</t>
  </si>
  <si>
    <t>Conformément à l'arrêté du 19 avril 2017, le LCSQA a en charge la réalisation du suivi de l'équivalence des analyseurs automatiques de PM conformes pour la surveillance réglementaire en France . 
 Pour ce faire, les travaux en 2020 porteront sur :
 - Réalisation de 4 campagnes de prélèvement selon la norme NF EN 12341 avec, en parallèle, les AMS PM actuellement déclarés conformes et utilisés pour la surveillance réglementaire (Déplacement pour installation/désinstallation, contrôle QA/QC au fil de l'eau et suivi avec l'AASQA (ex : réparation/maintenance de nos instruments). (Campagne à la Réunion en 2020-2021)
 - Pesée des filtres de ces 4 campagnes selon EN 12341 (environ 300 x4 = 1200 filtres).
-  Conditionnement et fourniture des filtres vierges et récupération des filtres après prélèvement.
 - Production d'une base de données des résultats du suivi d'équivalence depuis 2012 : intégration et validation des nouvelles données, échange avec les AASQA sur les données, analyse des données selon la statistique de la EN 16450).
 - Les résultats obtenus depuis 2012 ont mis en lumière la nécessité d'évaluer les paramètres et les raisons pouvant expliquer les mauvais résultats de certains AMS sur certains sites. Il peut s'agir de raisons liées à la typologie des sites, à la météo, à la chimie des PM, à la configuration technique ou la mise en oeuvre du QA/QC, ce qui sera étudié en 2020. Le résultat de ce travail pourrait ammener à la mise à jour des guides méthodologiques ou bien de la mise à jour de la liste des sites du suivi d'équivalence. 
- Les résultats du dernier bilan seront présentés au réseaux AQUILA et mis en relief par rapport à ce qui se fait au niveau européen.</t>
  </si>
  <si>
    <t xml:space="preserve">Mieux expliquer le travail supplemenataire car en 2019 il y avait aussi la rédaction d'une note sur la correction ou pas </t>
  </si>
  <si>
    <t>oui
colonne P modifiée en ce sens. Le descriptif (colonne I) décrit déjà ça.</t>
  </si>
  <si>
    <t>Travail en supp : étudier les variables explicatives des résultats de certains AMS, faire un tour d'horizon des résultats obtenus au niveau européen</t>
  </si>
  <si>
    <t>Test d'un nouveau logiciel pour la réalisation des contrôles métrologiques des analyseurs</t>
  </si>
  <si>
    <t>Etude de l'intérêt de remplacer le logiciel TAM</t>
  </si>
  <si>
    <t>Le NILU a développé un logiciel qui permet de récupérer les données des analyseurs et de commander des calibrateurs et générateurs d'ozone afin de réaliser les contrôles métrologiques des analyseurs. Il permettrait aussi de s'affranchir de l'utilisation d'une station d'acquisition lors des campagnes de mesure. L'INERIS propose de faire une 1ère phase de test de ce logiciel afin d'évaluer son intérêt par rapport au logiciel actuellement utilisé par les AASQA (TAM), avec lequel, certaines difficultés sont parfois rencontrées. Ces travaux serton menés en lien avec la CS SIQA.</t>
  </si>
  <si>
    <t>revoir redactionnel</t>
  </si>
  <si>
    <t>oui
Descriptif (colonne I) mis à jour</t>
  </si>
  <si>
    <t>N. Boquet</t>
  </si>
  <si>
    <t>L'action concerne la gestion centralisée des 378 sources radioactives scellées 14C équipant les analyseurs automatiques de particules en suspension utilisés par les AASQA dans le cadre de leurs missions de surveillance (rôle de Personne Compétente en Radioprotection commune aux AASQA, dans le cadre de l’autorisation renouvelée par l’Autorité de Sûreté Nucléaire en 2018, en relation avec les utilisateurs AASQA, les constructeurs/distributeurs et les Organismes de contrôle Agréés).
En 2020, le suivi de l'autorisation actuelle sera assuré (gestion administrative des sources, suivi des contrôles annuels par organisme agréé, formation (initiale ou recyclage) des Référents Techniques Régionaux suite aux fusions) et la constitution du dossier de renouvellement sera réalisée en vue de son traitement par l'ASN début 2021 (délai incompressible de 6 mois).</t>
  </si>
  <si>
    <t>Amélioration du système de dopage PM matrice réelle</t>
  </si>
  <si>
    <t xml:space="preserve">Etude de l'impact de différentes sources et de la variation de la nature des particules sur la mesure automatique des PM. </t>
  </si>
  <si>
    <t>Dans ses derniers travaux portant sur le "développement d’un système de dopage PM pour la réalisation de comparaisons interlaboratoires des analyseurs automatiques des PM " (DRC-16-152318-06089A), l'Ineris a mis en avant l'importance du type de source utilisée lors des exercices de dopage. Il est proposé dans cette action d'étudier l'impact de différentes sources (typologie de nébulisateur différent) et de la variation de la nature des particules (source différente de PM comme par exemple nébulisation de sel, poussières d’Arizona, moteurs à combustion) sur la mesure automatique des PM. Ces travaux pourront ensuite être appliqué aux différentes CILs PM (AMS, AE33, ...).
De plus, l'utilisation d'air ambiant comme matrice de dopage pour les CILs PM  implique la présence d'autres espèces gazeuses dans l'échantillonnage. En fonction des résultats obtenus ci-dessus, il est proposé d'étudier l’impact des polluants gazeux les plus représentatifs sur la mesure automatique des PM, en commençant par le potentiel effet de l'ozone autant sur la concentration massique que sur la répartition granulométrique des PM ambiants et ajoutés par dopage.</t>
  </si>
  <si>
    <t>L. Spinelle /
T. Amodeo</t>
  </si>
  <si>
    <t>Assurer la qualité des mesures réalisées en routine à l'aide d'analyseur automatique de la composition chimique des PM (en particulier AE33 et ACSM) :
 - Amélioration des pratiques utilisateurs, de la qualité des données produites et du dispositif d'étalonnage 
 - Disposer de données temps réel homogène et de qualité sur l'ensemble du territoire</t>
  </si>
  <si>
    <t>En 2020, les actions porteront sur les sujets suivants :
●	Traçabilité et circulation des cales optiques pour AE33 (LNE) :
Le protocole d’étalonnage des AE33 est basé sur l’utilisation de cales optiques possédant des propriétés d’absorption de la lumière connue pour les différentes longueurs d’onde utilisées par l’AE33. Le LCSQA propose de faire circuler son propre jeu de cales dans les AASQA qui n'en possèdent pas afin de réaliser les étalonnages.
●	Assurance qualité des données ACSM (INERIS) :
o	L'INERIS prendra en charge la réalisation d'étalonnages des efficacités d'ionisation sur des sites d'intérêt national à raison d'un étalonnage par ACSM. Il conviendra par ailleurs d'étudier la pertinence d'une externalisation de ces activités d'étalonnage, par exemple en tant que lot spécifique des appels d'offre réalisés annuellement par les AASQA.
o	Si besoin, les mesures ACSM des stations d’intérêt national feront l'objet d'une vérification externe via l’analyse chimique de prélèvements sur filtres lors de campagne de prélèvements journaliers (24h) pendant un à deux mois, de la fraction PM1, suivies d’analyses différées des concentrations en nitrate, sulfate, ammonium et carbone organique. Les analyses seront effectuées sur une quarantaine de filtres maximum par site après sélection des jours pour lesquels les concentrations des espèces d'intérêts sont importantes. Ces analyses pourront être conditionnées sur certains sites par la disponibilité des préleveurs.
o	l'accompagnement des AASQA à la mise en œuvre des ACSM sous forme d'échanges bilatéraux au fil de l'eau (selon les besoins et/ou problèmes rencontrés) et l'organisation d'une réunion annuelle du "Groupe Utilisateurs Permanent ACSM" relevant de la CS « observatoires nationaux ».
o	Plus globalement, cette action comprend également la participation du LCSQA aux activités de l’ACMCC dont les enseignements à l’échelle européenne bénéficient au dispositif de surveillance en termes de QA/QC. En 2020, les travaux européens de l'ACMCC incluent une campagne de tests métrologiques sur une quinzaine d'ACSM utilisés au sein d'ACTRIS. 
●	Assurance qualité des données ACSM (LNE) :
o	le raccordement des instruments constituant le banc d'étalonnage ACSM sera pris en charge par le LNE.</t>
  </si>
  <si>
    <t>Revoir la forme enleves les ?</t>
  </si>
  <si>
    <t>A faire en comité interne. 
Vérifier avec le LNE que les ? sont bien couverts dans le chiffrage (170h ING). =&gt; aprsè vérification, impossible d'inclure l'étalonnage annuel d'un jeu de cales étalons par AASQA, car cela reviendrait trop cher. Il faut que les AASQA le financent sur leur budget comme l'étalonnage de leurs débitmètres, leurs capteurs de P, T et H...</t>
  </si>
  <si>
    <t>Pas de CIL en 2020</t>
  </si>
  <si>
    <t>Ineris-CARA / F. Gaie-Levrel</t>
  </si>
  <si>
    <t xml:space="preserve">Il s’agit d’une action effectuée pour la dernière fois en 2012, année de publication de la dernière version du guide technique et méthodologique pour l’analyse des métaux réglementés (As, Cd, Ni, Pb) dans les PM10 et dans les dépôts atmosphériques.
L’objectif est d’harmoniser ce document par rapport au guide méthodologique sur les HAP qui a été mis à jour en 2015, au guide de validation des données manuelles (entrée en vigueur prévue pour 2020) et de prendre en compte les avancées récentes sur cette thématique.
</t>
  </si>
  <si>
    <t>Ce travail s’inscrit dans la fiabilisation de la chaîne de mesure et permet d’assurer un suivi sur l’homogénéité des filtres utilisés par les AASQA et de leur fournir une assurance qualité vis-à-vis des mesures effectuées par les différents laboratoires d’analyses.
Cette action entreprise depuis le début de la surveillance des métaux réglementés en France consistait jusqu’à présent à vérifier des filtres vierges en fibre de quartz de marque Pall et Whatman GE achetés par le LCSQA-IMT LD par lot (environ 4000 filtres). Ces filtres, testés préalablement selon la norme NF EN 14902 (2005) afin d’évaluer leur contamination résiduelle en métaux et de tester l’homogénéité des lots et validés, étaient transmis aux AASQA qui en faisaient la demande pour la surveillance des métaux réglementés.
La solution expérimentée depuis la fin d’année 2018 implique désormais chaque AASQA dans la phase d’achat d’un lot de filtres et selon un cahier des charges spécifique. Ce nouveau circuit généralisé en 2019 a montré que la procédure n'était pas optimale (respect du cahier des charges, contrôle à récéption, etc.). Pour 2020, un achat groupé devrait être opéré sur recommandation du LCSQA-IMT Lille Douai par SynAirGIE qui se chargera ensuite de stocker et d'envoyer les filtres vierges au LCSQA pour les contrôles de lot et aux AASQA qui en feront la demande. Un retour d'expérience sur ce nouveau circuit d’achat et de validation des filtres sera fait.</t>
  </si>
  <si>
    <t>Finir de remplir</t>
  </si>
  <si>
    <t>Développement de matériaux de référence certifiés (MRC) pour l’arsenic, le cadmium, le plomb, le nickel, le mercure, le manganèse et le cuivre en phase particulaire (PM10 et PM2.5) prélevés sur filtres.</t>
  </si>
  <si>
    <t>Conformément aux recommandations de la 4ème directive fille, les AASQA effectuent régulièrement des prélèvements particulaires dans l'air ambiant sur des filtres pour lesquels les métaux sont analysés a posteriori.
En 2010, le LNE a développé des MRC sous forme de filtres pour les métaux réglementés (As, Pb, Cd, Ni). Cependant, le lot de filtres, suivi jusqu’en 2017, arrive à épuisement.
Afin, d’une part de poursuivre l’objectif d’assurer la traçabilité métrologique pour les métaux réglementés et d’autre part de suivre l’avis de l’Anses émis en saisine n° « 2015_SA_0216 » relatif à l’identification, la catégorisation et la hiérarchisation de polluants actuellement non réglementés pour la surveillance de la qualité de l’air, tels le manganèse et le cuivre, le LNE propose de développer de nouveaux MRC pour les fractions particulaires PM10 et PM2,5.
En 2019, la procédure de dépôt des poussières sur les filtres a été mise au point, afin d’obtenir des filtres avec des masses déposées de façon reproductible (3 à 4 %), afin de minimiser la contribution de l’incertitude due à l’inhomogénéité inter-filtres. En outre, des dosages des métaux As, Pb, Cd, Ni, Hg, Mn, Cu ont été effectués, afin d’optimiser la masse de poussières nécessaire pour obtenir des concentrations en métaux dans les gammes souhaitées.
En 2020, trois lots de matériaux de référence (MR) seront produits : deux lots de filtres de poussières PM10 à deux niveaux de concentrations des 7 métaux visés et un lot de filtres de poussières PM2.5 à un niveau de concentration plus faible de ces mêmes métaux. La caractérisation des filtres et l’évaluation de leur stabilité seront initiées en 2020 : 4 métaux (As, Pb, Cd, Ni) seront dosés par dilution isotopique ICPMS (Pb, Cd, Ni) et ajouts dosés (As).
En 2021, la caractérisation des filtres et l’évaluation de leur stabilité seront poursuivies avec le dosage des 3 métaux restants (Hg, Mn, Cu). Ces MRC pourraient aussi être mis à disposition en 2021 de l’IMT Lille Douai afin d’effectuer une comparaison bilatérale pour finaliser leur certification.
A terme, ces MRC seront utilisés dans le cadre des comparaisons interlaboratoires pilotées conjointement par l’IMT LD et le LNE dans le cadre du programme de travail du LCSQA.
Cette étude fera l'objet d'un rapport en février 2022.</t>
  </si>
  <si>
    <t>36 mois</t>
  </si>
  <si>
    <t>Attention, alors pour quoi la part LNE dans la CIL augmente si la préparation des matériaux est couverte par cette fiche ?Il faudra preciser qu'est-ce qui est fait dans chaque fiche : 44 k€ pour le LNE dans l'action 10 (CIL métaux)</t>
  </si>
  <si>
    <t>Ici seulement développement des MRC</t>
  </si>
  <si>
    <t>Il faudra poursuivre les travaux en 2021 pour terminer l'étude (cf. justification dans le descriptif)</t>
  </si>
  <si>
    <t>Assurer la fourniture des sorties de PREV'AIR / PREV'AIR-urgence et leur intégration dans les systèmes de prévision régionaux développés par les AASQA. Assister les AASQA pour faciliter l'usage de ces données ainsi que l'utilisation du modèle CHIMERE.</t>
  </si>
  <si>
    <t>L’action consiste en l’appui (hot line) sur l'utilisation des prévisions PREV'AIR dans les chaînes de prévision régionales. Cela concerne aussi bien l'utilisation des prévisions PREV'AIR en conditions aux limites de ces systèmes régionaux que l'interprétation des données fournies par régions par PREV’AIR (concentrations) et par PREV'AIR Urgence, qui concerne les surfaces du territoire et le nombre d'habitants possiblement exposés aux dépassements (en cohérence avec les procédures développées par le LCSQA et les AASQA pour calculer territoires et population exposés). Cette action comprend également un accompagnement à la mise en œuvre du modèle CHIMERE pour les AASQA qui en feraient la demande. Cette action intègre enfin les calculs pour les besoins du rapportage : cartes de de dépassement des valeurs cibles ozone (demande de certaines AASQA), calcul des contributions naturelles et transfrontalières (pour les dépassements PM et pour les plans et programmes).</t>
  </si>
  <si>
    <t>Comité de suivi PREV'AIR</t>
  </si>
  <si>
    <t>Chapitre du rapport PREV'AIR sur les performances du système</t>
  </si>
  <si>
    <t>Paragraphe du rapport sur les performances (cf. action 43)</t>
  </si>
  <si>
    <t>F.Meleux</t>
  </si>
  <si>
    <t>Assuser le suivi des dysfonctionnements et besoins liés à la chaine d'instrumentation et de remontée des données.</t>
  </si>
  <si>
    <t>L'action consiste à suivre les problèmes relatifs à l'instrumetation, notamment dans le cadre de la CS SIQA. Cet action porte sur les outils métrologiques (TAM, outil de répétabilité...), la communciation des analyseurs, les stations d'acquisition, les postes centraux et la remontée des données et métadonnées au niveau national. 
Il s'agit de recencer les problèmes et de coordonner leur suivi entre les AASQA.
Dans le cadre de cette action, des échanges peuvent avoir lieu avec les représentants des projets DIDON et SPOT. 
En 2020, un travail pourra être mené en fonction des besoins sur la question de la remontée des données issues de micro-capteurs.</t>
  </si>
  <si>
    <t>CS SIQA</t>
  </si>
  <si>
    <t>Ok. Faire le lien avec l'eventuel remplacement de TAM (fiche 15) et donc avec un éventuel impact sur les stations d'acquisistion</t>
  </si>
  <si>
    <t>Le travail pour la CS SIQA n'avait pas été pris en comptre l'an dernier. Travail sur la remontée des données de micro-capteurs (besoin issu du GT micro-capteurs)</t>
  </si>
  <si>
    <t>Vérification de la mise en œuvre du Référentiel Technique National par les AASQA (respect des dispositions réglementaires et exigences techniques qui leur sont applicables).</t>
  </si>
  <si>
    <t>Conformément à ses missions concernant le référentiel technique national et sa mise en œuvre par les AASQA, en 2020 le LCSQA effectuera les actions suivantes (Le planning des 4 audits ainsi que l’établissement des équipes d’audit est effectué lors de la réunion "auditeurs" qui a lieu en début d'année) :
• Si besoin mises à jour mineures de la grille d'audit suite au retour d'expérience des Audits menés en 2018-2019 et à la modification de l’arrêté du 19 avril 2017.
• Vérifier la mise en œuvre du référentiel technique national par les AASQA au travers la réalisation des audits techniques annuels : en 2020, conformément au planning préesenté aux AASQA en 2019 Atmo Réunion, Hawa Mayotte, Atmo Nouvelle Aquitaine et Atmo Occitanie seront auditées.
• Faire un bilan des audits déjà réalisés et réfléchir à une meilleure façon de presenter les résultats des audits ainsi qu'à leur utilisation par les AASQA , le BQA et les DREAL/DEAL/DRIEE. Pour ce faire un questionnaire sera adressé aux AASQA et des échanges auront lieu avec le BQA.</t>
  </si>
  <si>
    <t xml:space="preserve">Apporter une assistance en modélisation, cartographie et traitement des données </t>
  </si>
  <si>
    <t>Assistance en cartographie et traitement de données (demande d'ORA Guyane)</t>
  </si>
  <si>
    <t>ok. Finir de remplir</t>
  </si>
  <si>
    <t>L; Letinois / A. Gressent</t>
  </si>
  <si>
    <t>E. leoz</t>
  </si>
  <si>
    <t xml:space="preserve">Evaluer la conformité du dispositif de surveillance par rapport aux exigences des directives pour l'année N-1, et manière prévisionnelle pour l'année N. </t>
  </si>
  <si>
    <t>Cette action consiste à dresser le bilan de la conformité du dispositif de surveillance mis en place par les AASQA. Il s'agit de vérifier que la répartition, le nombre et la typologie des points de mesures réglementaires mis en place répondent aux exigences des directives européennes et du RTN au regard du niveau de classification des ZAS par polluant.
Un état de la conformité pour l’année 2019 sera produit en avril 2020 (fin de l’action 2019). Il sera mis à jour au mois de juin, à la suite des échanges que le LCSQA aura eus avec les AASQA pour les besoins du bilan de la qualité de l’air 2019. Un état prévisionnel pour l’année 2020 sera également produit.</t>
  </si>
  <si>
    <t>Avril 2020</t>
  </si>
  <si>
    <t>Avril 2020 (année 2019), Juin 2020 (mise à jour pour l’année 2019 et prévisionnel 2020)</t>
  </si>
  <si>
    <t>A. Frézier
C. Mantelle</t>
  </si>
  <si>
    <t xml:space="preserve">1. Intégration d'appareillage conforme dans le parc instrumental français et suivi des appareils conformes techniquement pour la surveillance réglementaire de la qualité de l'air.
2. Etude des demandes de la part des constructeurs/distributeurs sur la conformité technique des appareillages utilisés pour la surveillance réglementaire de la qualité de l'air.
3. Etude de l'intégration des dispositifs utilisables pour la mesure indicative.  </t>
  </si>
  <si>
    <t>1.	Gestion du schéma de vérification de conformité d'appareillages pour la surveillance réglementaire de la qualité de l'air (bilan de l'instruction des dossiers pour mise à jour de la liste des appareils "utilisables en AASQA", état annuel de la conformité du parc instrumental français en lien avec Gestion'Air).
2.	Lors de la réception de dossiers pour la demande de vérification de conformité technique d'un appareil, les partenaires LCSQA (INERIS et IMT LD), en fonction du type d'appareillage réalisent les actions suivantes : 
●	vérification administrative du dossier (adéquation avec les documents attendus selon la liste du document cadre)
●	instruction technique du dossier permettant aux experts de juger de la possible adéquation avec les mesures réglementaires et le référentiel en vigueur
●	présentation d'une synthèse à la Commission de Suivi "Métrologie / Assurance Qualité - Contrôle Qualité"
●	émission de l'avis technique / retour vers le constructeur-fournisseur suite à la décision du CPS.
3.	Réalisation d'une liste de matériels conformes techniquement pour la réalisation de mesures indicatives (ex. : appareils d'anciennes génération, préleveurs passifs, capteurs, etc.)</t>
  </si>
  <si>
    <t>A FAIRE (orienter mesure indicative) --&gt; OK fait sur point 3 dans objectif et descriptif (IMT LD)</t>
  </si>
  <si>
    <t>Note (page internet avec tableur)</t>
  </si>
  <si>
    <t>F. Mathé
C. Marchand
R. Maillard</t>
  </si>
  <si>
    <t>Conformément à l’article 27 de l’arrêté du 19 avril 2017 relatif au dispositif national de surveillance de la qualité de l’air ambiant, il s’agit d’effectuer le suivi du coût total du dispositif national de surveillance de la qualité de l’air. En 2020, il s'agira d'exploiter les données comptables et administratives des AASQA disponibles dans Gestion’Air. Ce rapport contiendra également les données financières du LCSQA et de Prev’Air et sera basé sur la trame de document défini avec le MTES en 2018. Le rapport portera sur la période 2014 – 2018. 
En outre, le LCSQA continuera à participer au sous GT PRSQA "évaluation économique". Si des besoins sont exprimés par les différents membres de ce sous GT, ils feront l'objet d'une liste qui sera soumise au MTES pour avis. En fonction des budgets disponibles et des priorités, il sera décidé de traiter ou pas ces demandes.</t>
  </si>
  <si>
    <t>Sous -GT évaluation économique</t>
  </si>
  <si>
    <t>Mai 2020</t>
  </si>
  <si>
    <t>R. Maillard</t>
  </si>
  <si>
    <t>Finaliser les travaux de 2019 sur les données métrologiques utiles à l'exploitation des données de concentration des substances identifiées dans l'expertise Anses (identification d'interférents, mise au point et amélioration de méthodes)</t>
  </si>
  <si>
    <t>LNE : Les travaux 2018 ont permis d'identifier les pesticides pour lesquels des développements analytiques devaient être conduits afin de pouvoir disposer à moyen terme de données de surveillance fiables et comparables. Le LNE a ensuite engagé des développements pour 4 composés critiques dont l'incertitude analytique est élevée. En 2019, des études documentaires ont été réalisées et des échanges techniques menés avec les laboratoires du domaine. Ces travaux ont notamment conduit à l’élargissement de la liste des composés d’intérêt en incluant les produits de dégradation de certains de ces composés listés ci-après :
●	Le dicofol et son produit de dégradation le 4'-dichlorobenzophénone (DCBP),
●	Le folpel et son produit de dégradation le pthalimide,
●	Le chlorothalonil,
●	Le cymoxanil.
Des développements analytiques ont ainsi été initiés en chromatographie en phase gazeuse couplée à la spectrométrie de masse (simple et en tandem) et en chromatographie en phase liquide couplée à la spectrométrie de masse en tandem, l’enjeu principal étant de garantir la stabilité des mesures de concentration de ces composés au cours du processus de mesure. Afin de proposer aux laboratoires opérant dans la surveillance de la qualité de l'air des méthodes facilement transposables et de rationaliser les filières analytiques à mettre en œuvre (limitation des coûts de la surveillance), il conviendra en 2020 de finaliser les développements des méthodologies, en lien avec le retour d’expérience de la CNEP, et d’évaluer l’applicabilité et la compatibilité des méthodologies sélectionnées à l’ensemble ou à un spectre élargi des pesticides d’intérêt pour la surveillance.
Ineris : cette action abonde les travaux prévus dans le cadre de la convention Ineris-Anses-Atmo France pour la coordination de la CNEP et l'exploitation de ces résultats. Dans ce contexte, en 2020, l'Ineris finalisera les travaux 2019 sur le Dicamba, Pichlorame et Quinmérac (substances de la CNEP), pour évaluer leurs efficacités de piégeage.</t>
  </si>
  <si>
    <t>Attention au demarrage des travaux en lien avec les pesticides car la CNEP n'a pas encore été exploitée et ne nous ne connaissons pas encore si une surveillance sera pertinente dans l'air ambiant ni sur quelles substnaces. Revoir le descriptif et mettre en lien avec ces incertitudes ou mieux preciser les raisons pour le choix des substances. En lien avec commentaires action 9 CIL pesticides</t>
  </si>
  <si>
    <t>Oui Ineris. Descriptif (colonne I) retravaillé. L'Ineris finalise juste les travaux 2019 (efficacité de piégeage) sur 3 susbtances problématiques de la liste de la CNEP. Pas de démarrage de nouveaux travaux.</t>
  </si>
  <si>
    <t>Réalisation d'essais suite à la synthèse biblio de 2018 et 2019</t>
  </si>
  <si>
    <t>F. Marlière / A. El Masri / B. Lalère</t>
  </si>
  <si>
    <t>Retour d'expérience de la CNEP</t>
  </si>
  <si>
    <t>Traiter le REX de la CNEP et proposer des stratégies d'échantillonnage</t>
  </si>
  <si>
    <t>L'Ineris propose de réaliser des tests statistiques de plans d'échantillonnages en utilisant les données de la CNEP pour optimiser la stratégie de surveillance qui pourrait être envisagée.
Par ailleurs, suite aux problèmes observés durant la CNEP sur le maintien des températures dans les glacières en provenance des DROM, des tests de conservation/réfrigération afin d'assurer l'intégrité des échantillons seront réalisés. Ils pourront bénéficier aux autres composés mesurés par les AASQA dans les DROM et pour lesquels une sous-traitance analytique est réalisée en métropole.
Enfin, des tests comparatifs sur Leckel (2,3 m3/h) et Partisol sur une vingtaine de substances (panel varié en fonction des propriétés physico-chimiques des pesticides) seront réalisés afin de voir dans quelle mesure ces autres préleveurs pourraient convenir (Parc Partisol vieillissant).</t>
  </si>
  <si>
    <t>Même commentaire. Attention au demarrage des travaux en lien avec les pesticides car la CNEP n'a pas encore été explo_itée et ne nous ne connaissons pas encore si une surveillance sera pertinente dans l'air ambiant ni sur quelles substnaces. Revoir le descriptif et mettre en lien avec ces incertitudes ou mieux preciser les raisons pour le choix des substances. En lien avec commentaires action 9 CIL pesticides et ci-dessus</t>
  </si>
  <si>
    <t xml:space="preserve">Oui. Objectifs modifiés dans la formulation pour partie. Il est attendu du LCSQA des recommandations en termes de strat d'échantillonnage, d'où la proposition de travailler sur les plans d'échantillonnage. Les pbs de conservation des échantillons en provenance des DROM pourront servir à d'autres substances qui ont aussi une sous-traitance analytique. </t>
  </si>
  <si>
    <t>Etablir une méthodologie de modélisation pour la cartographie des pesticides.</t>
  </si>
  <si>
    <t xml:space="preserve">L'étude pilote conduite en 2019 avait pour objet de faire un état des lieux des prérequis et spécificités des diverses approches de modélisation existantes, d'identifier les difficultés à surmonter, de définir les priorités de développement et d'évaluer la faisabilité de la production de cartographies à l'échelle de la France. A la suite de ce travail, un démonstrateur à l’échelle nationale sera mis au point en 2020 et des comparaisons seront faites avec les données de mesure existantes. </t>
  </si>
  <si>
    <t>Attention par rapport aux commentaires ci-dessus. Mais peut être que la modélisation pourrait être une altérnative à la mesure si elle s'avère n'est pas être une urgnec ?</t>
  </si>
  <si>
    <t>Suivre et traiter les demandes de création/modification du dispositif de surveillance (ouverture/fermeture de points, suivi implantation des sites, modifications des régimes de surveillance...)</t>
  </si>
  <si>
    <t>En 2020, seront conduites les activités suivantes :
- Mise à disposition des dossiers station sur le site du LCSQA
- Examen des dossiers stations et instruction des demandes d'ouverture/fermeture de sites ou points de mesure
- Mise à jour du guide d'implantation des stations datant de fin 2015
- Collecte/saisie des métadonnées manquantes pour répondre aux exigences de rapportage de l'Europe
- Instruction des demandes de changement de régime</t>
  </si>
  <si>
    <t>Rajouté dans le desxcriptif la mise à disposoition des fichiers station sur le site du LCSQA (demande BQA)
Reste ok</t>
  </si>
  <si>
    <t xml:space="preserve">Des actions supplémentaires (maj du guide et collecte/saisie des métadonnées manquantes pour le rapportage). </t>
  </si>
  <si>
    <t>Cette action regroupe les travaux relatifs au suivi et à la maintenance de l'application GEOD’AIR. Elle comprend les échanges avec le prestataire informatique, la déclaration et le suivi de bugs correctifs, la rédaction de cahiers des charges et de spécifications pour les évolutions, le suivi des développements et leur réception. 
Les évolutions majeures prévues cette année sont les suivantes, selon leur ordre de priorité :
●	Calcul des statistiques réglementaires en fonction du point de prélèvement et non plus de la configuration de mesure. L'utilisateur pourra choisir facilement de n'extraire que les données et mesures réglementaires.
●	Rapportage des surveillances de type estimation objective et modélisation : création des dataset de type Db et E1b. Alimentation du dataset G avec ces nouvelles informations. Evolution de l'interface IHM pour prendre en compte ces nouveaux dataset.
●	Reprise par GEOD'AIR des actuels flux en entrée et sortie de BDQA :
o	Entrée : Le cas échéant, selon les informations disponibles et les orientations qui seront prises, rédaction de spécifications pour la prise en compte en 2021 des nouveaux indices.
o	Sortie : alimentation du site Prev'air (mesureset indices), du serveur Prev'air (mesures). 
●	Evolution des données mises à disposition sur data.gouv.fr : fourniture d'un format de fichier complémentaire : csv. Création des fichiers de données par jour calendaire.
●	Rapportage à l'EEA des données brutes manuelles, plutôt que les moyennes annuelles,
●	Evolution techniques : mise à jour des versions de certains composants logiciels pour la sécurité du système et éviter l'obsolescence de ces composants
●	Ajout de statistiques complémentaires utiles pour la construction du bilan de la qualité de l'air et de la validation de ces données. 
Pour LCSQA-IMT Lille Douai : poursuite des réflexions pour l'intégration des données polluants à analyses différées dont polluants "MERA".</t>
  </si>
  <si>
    <t xml:space="preserve">Légère hausse des dépenses externes (plusieurs développements importants) mais diminution  des heures, sachant que certaines spécifications ont été déjà rédigées en 2019. </t>
  </si>
  <si>
    <t>Assurer la bancarisation des données et métadonnées dans GEOD’AIR, 
Assurer l'élaboration des statistiques et la diffusion des données en sorties de GEOD’AIR,
Préparer le bilan annuel de la QA et les rapportages européens.</t>
  </si>
  <si>
    <t>Cette action englobe tout ce qui concerne l'exploitation de GEOD'AIR et plus généralement la bancarisation des données et métadonnées de la qualité de l'air au niveau national. 
Il s'agit de suivre et mettre à jour les référentiels de GEOD'AIR relatifs au dispositif de surveillance (géographique, régimes, sites, points de mesures, moyens de mesures, dates de fonctionnement, métadonnées...) afin de garantir l'intégration et la diffusion des données au fil de l'eau ainsi que la qualité des métadonnées utilisées pour le bilan annuel de la QA et les rapportages européens.
Cette action inclut également le contrôle et la supervision des données de mesures qui remontent au niveau national ainsi que le contrôle des données de mesure et des statistiques diffusées en sorties de GEOD'AIR et exploitées dans le cadre du bilan annuel de la QA et des rapportages. En tenant compte des demandes passées, des produits d'exploitation complémentaires seront également proposés, dans la limite du temps disponible.
La préparation du bilan annuel de la qualité de l'air et des rapportages européens est incluse dans cette action.
Cette action comprend aussi l'animation de sessions de formation qui porteront sur GEOD'AIR et sur les bonnes pratiques en matière de remontée des données (pour l'alimentation de GEOD'AIR et le rapportage), ainsi que la rédaction d'une notice d'utilisation de GEOD'AIR.</t>
  </si>
  <si>
    <t>Est-ce que la demande du BQA de produire des indicateurs récurrents est comprise dans la fiche ? Si oui parfait</t>
  </si>
  <si>
    <t>Le traitement des données pour le bilan QA a été reporté dans cette action. De nouveaux produits d'exploitation de GEOD'AIR seront proposés (dans la limite du temps disponible). Le traitement des données 2013 et 2014 à la demande de l'Europe prendra également du temps.</t>
  </si>
  <si>
    <t>Procédure</t>
  </si>
  <si>
    <t>Août 2020</t>
  </si>
  <si>
    <t>Mettre à disposition des données de qualité de l'air issues de GEOD'AIR
- Mettre à disposition les données de population spatialisées</t>
  </si>
  <si>
    <t>- Dépôt sur data.gouv de l'historique des données
- Fourniture sur demande de données de qualité de l'air (organismes de recherche, organismes d'Etat...)
- Réactualisation des données de population spatialisées (prise en compte de la dernière version de la base MAJIC (2018)) et fourniture de ces données aux AASQA et aux missionnaires de service public qui en font la demande</t>
  </si>
  <si>
    <t>Veiller au bon fonctionnement de l'application et répondre aux sollicitations ponctuelles</t>
  </si>
  <si>
    <t>Rajouter une réfléxion sur étudier la possibilité de rendre Vigilance plus exploitable par le grand public (application) Demande BQA.
Finir de remplir</t>
  </si>
  <si>
    <t>Caractérisation chimique des particules dans les dépassements de VL intervenant dans les DROM et  modélisation associée</t>
  </si>
  <si>
    <t>Validation Prev'air DROM - volet chimie</t>
  </si>
  <si>
    <t>●	Analyse chimique d'une vingtaine de filtres prélevés par Gwad'air lors de dépassements du seuil journalier PM10 en 2019 (action IMT LD pour analyse métaux).
●	Evaluation de la filière de prévision Prev'Air DROM en termes de composition chimique des PM10, avec un focus sur les poussières désertique, avec les mesures réalisées sur filtres prélevés en Martinique (2018) et en Guadeloupe (2019). Cela fait suite à la première évaluation sur la base de mesures automatiques PM10 effectuées en 2019. Les résultats de cette évaluation seront consignés dans une note.
●	Une fois l'évaluation du modèle effectuée, la quantification des contributions naturelles par la modélisation pourra être envisagée, alors que le guide EU actuel (qui date de 10 ans) ne propose que des approches par la mesure, beaucoup plus coûteuses.
●	Dans cette perspective, l’Ineris participera aussi à une réunion de l'action COST "InDust" portée par le BSC, un retour sur cette réunion sera formulé dans la note technique susmentionnée.
●	Autres actions : 
o	Analyse de tendance sur les données de modélisation globale Copernicus sur la période 2003/2015.  Les résultats de cette analyse seront consignés dans une note.
o	Réflexion sur la mise en place future d'une filière Prev'air Réunion/Mayotte</t>
  </si>
  <si>
    <t>Revoir le redactionnel.</t>
  </si>
  <si>
    <t>Oui</t>
  </si>
  <si>
    <t>Très peu de filtres à analyser par rapport aux actions des fiches 2018 et 2019
Hausse sur la modélisation: extension de PREV'AIR sur la Réunion</t>
  </si>
  <si>
    <t>Septembre 2020</t>
  </si>
  <si>
    <t>F. Meleux / O. Favez</t>
  </si>
  <si>
    <t>●	Réaliser le rapportage réglementaire des datasets B à G au titre des directives qualité de l'air 
●	Dresser un bilan des données rapportées lors de l'année précédente et des correctifs à réaliser</t>
  </si>
  <si>
    <t>Cette action porte sur les données de surveillance. 
Le travail préparatoire de mise à jour des référentiels, d'intégration des données et les échanges avec les AASQA nécessaires à ce travail seront réalisés dans l'action "Exploitation de GEOD'AIR".
Le travail réalisé dans la présente action consistera à :
●	générér les fichiers XML à partir de GEOD'AIR et en vérifier le contenu, 
●	déposer les fichiers sur la plateforme de dépôt européenne et effectuer les contrôles qualité (CDR) 
●	analyser les fichiers déposés en s'appuyant sur les outils développés par l'AEE
●	réaliser les corrections requises en fonction des résultats des contrôles et des demandes de la Commission européenne,
●	échanger avec l'équipe support de l'AEE (HelpDesk).
Trois phases de rapportage sont concernées :
●	transmission des données de l'année N-1, ici 2019, en septembre 2020 (datasets B, C, D, E1, G) ;
●	transmission des données de l'année N-1, après correction, en novembre 2020 (datasets B, C, D, E1, G en fonction des corrections à apporter) ;
●	transmission des données de l'année N+1, ou "rapportage préliminaire", en décembre 2020 (datasets B , C, D).
A l'issue de la phase de rapportage annuelle, le LCSQA dresse un bilan des travaux réalisés, du respect des échéances, des éventuelles difficultés et points d'amélioration pour les échéances futures. Ce bilan intègre également les retours ou "feedbacks" envoyés par l'AEE suite aux contrôles qu'ils opèrent et une liste des actions correctives à engager (avec éventuellement un échéancier). Ce bilan peut également amener le LCSQA à proposer la resoumission de fichiers avec les justificatifs qui s'imposent. Le BQA décide ou non de l'opportunité de cette resoumission.
Un tableau de bord des données rapportées (date de dépôt, résultat des QA/QC, réponse apportée par le LCSQA…) sera complété au fur et à mesure des soumissions et des contrôles effectués par l’AEE.
Enfin cette action inclut la participation du LCSQA aux réunions techniques IPR organisées par l'Agence Européenne de l'Environnement (1 à 2 par an).</t>
  </si>
  <si>
    <t>Tableau de bord</t>
  </si>
  <si>
    <t>Rapportage des plans et programmes</t>
  </si>
  <si>
    <t>- Réaliser le rapportage réglementaire des Plans et Programmes au titre des Directives Qualité de l'air 
- Dresser un bilan des plans rapportés sur les dernières années</t>
  </si>
  <si>
    <t xml:space="preserve">En ce qui concerne les plans et programmes (datasets H à K), le LCSQA se charge de la consolidation finale des données à rapporter, de leur saisie dans l'outil développé par le JRC de la Commission européenne pour faciliter la tâche des Etats membres et de la production, si nécessaire, de notes justificatives. Ce travail requiert une phase d'itération avec le BQA et les DREAL/DEAL/DRIEE dans les régions qui seraient concernées par des dépassements.
Une synthèse des plans et programmes rapportés au cours des dernières années sera réalisée, elle prendra principalement la forme d’un tableau, assorti si nécessaire d’indicateurs statistiques ou graphiques. </t>
  </si>
  <si>
    <t>comment se presentera le bilan des P&amp;P sous forme de note si oui finir de remplir et mieux décrire</t>
  </si>
  <si>
    <t>Action séparée du rapportage des données QA. L'Europe regarde de plus en plus près les plans rapportés. Il est proposé de dresser un bilan de ce qui a été rapporté sur les dernières années.</t>
  </si>
  <si>
    <t>Tableau de synthèse</t>
  </si>
  <si>
    <t>Fournir au SDES les données nécessaires au bilan et apporter une expertise sur les données</t>
  </si>
  <si>
    <t>Fourniture des statistiques et métadonnées produites dans l'action "Exploitation de GEOD'AIR"
Fourniture des cartographies PREV'AIR
Fourniture de données CARA et MERA
Echanges avec le SDES</t>
  </si>
  <si>
    <t>Une partie des heures dans l'exploitation de GEOD'AIR</t>
  </si>
  <si>
    <t>Juillet 2020</t>
  </si>
  <si>
    <t>Cette action permettra en particulier le maintien et le renforcement de l'accompagnement d'ATMO AuRA pour le suivi de l'impact de la mise en œuvre du "fond air bois" à Grenoble (poursuite du suivi).
Les analyses chimiques au laboratoire sont réalisées par le LCSQA (INERIS et IMT LD) et en collaboration avec différents laboratoires universitaires (e.g., IGE ou LSCE). La mise en œuvre des outils statistiques de traitement de données est réalisée par le LCSQA/INERIS avec les AASQA concernées. Cette action peut également comprendre la formation d'autres AASQA (sur demande auprès du LCSQA et en fonction des jeux de données exploitables déjà disponibles) à l'utilisation de ce type d'outils.</t>
  </si>
  <si>
    <t>Vérifier les performances de PREV'AIR et de PREV'AIR Urgence pour l'année précédente, notamment lors des épisodes de pollution. Evaluer la cohérence avec les productions établies par les systèmes régionaux.</t>
  </si>
  <si>
    <t>Cette action consiste en la production d'une synthèse des performances du système PREV'AIR pour la prévision de qualité de l'air au niveau national et pour chaque région française. Pour chacune d'elle, des indicateurs statistiques de comparaison aux observations sont calculés ce qui permet d'objectiver une mise en perspective par rapport aux performances des systèmes régionaux. Une attention particulière est portée à la prévision des épisodes de pollution et à leur évolution. L'évaluation réalisée en 2020 portera sur les performances de l'année 2019.</t>
  </si>
  <si>
    <t>Un groupe de travail a été créé en 2018 pour s'accorder sur la manière d'harmoniser les pratiques pour la gestion des épisodes de pollution. 
Cela comprend plusieurs axes : évaluation des performances des prévisions, le suivi qualité des procédures en cas d'épisodes et la définition d'une méthode pour calculer un indice de confiance. 
Ces travaux créeront un référentiel méthodologique pour la prévision composé de plusieurs documents conformément à la demande du COPIL. Les réunions qui se sont déroulées en 2019 ont permis d'aboutir à un premier draft du document décrivant les procédures de traçabilité et qualité à mettre en œuvre. Quelques points sont encore à finaliser à la demande du COPIL pour clore ce premier volet.  
Le second thème abordé concerne l'harmonisation des évaluations de l'ensemble des prévisions QA établies par l'AASQA. Un outil a été mis à disposition par le LCSQA (sources fournies sous git en accès ouvert par le développeur Météo France sous licence CECILL-C). Un exercice commun est mené sur 2 périodes en 2018 pour déterminer des objectifs de qualité sur quelques scores (biais, RMSE et corrélation). 
Le dernier volet sur les indices de confiance à associer aux prévisions a fait l'objet de premières discussions qui devront être approfondies en 2020.</t>
  </si>
  <si>
    <t>Vérifier le texte car j"'ai fait un copier coller de 2019 car texte manquant !!!</t>
  </si>
  <si>
    <t xml:space="preserve">Préconisations méthodologiques pour le downscaling Chimere-Sirane </t>
  </si>
  <si>
    <t>Une demande des AASQA constatée lors des audits techniques du LCSQA est de disposer de recommandations techniques concernant la mise en oeuvre du couplage CHIMERE-SIRANE notamment du point de vue de la prise en compte de la pollution de fond afin d'éviter le double comptage des émissions.
Le LCSQA prévoit de tester plusieurs méthodes de couplage la première année puis de formaliser des recommandations l'année suivante en accord avec les AASQA et en lien avec la CS EMTD.</t>
  </si>
  <si>
    <t xml:space="preserve">Mettre en œuvre le dispositif CARA pour l'observation des propriétés physico-chimiques des particules sur le long terme, la compréhension de la nature des épisodes de pollution PM, et l'optimisation des systèmes de prévision.
</t>
  </si>
  <si>
    <t xml:space="preserve">Cette action comprend la gestion du dispositif CARA, permettant la constitution des banques d'échantillons et de données, ainsi que la participation directe du LCSQA à la mise en œuvre de mesures en continu, en particulier au SIRTA, observatoire appartenant au programme européen ACTRIS (infrastructure de recherche européenne sur les aérosols, nuages, et espèces gazeuses réactives) et représentatif de la pollution de fond en région Ile de France. 
Comme depuis 2008, le dispositif de mesures différées (prélèvements sur filtres) pourra être déclenché ponctuellement lors d’évènements de pollution à l’échelle nationale et/ou exceptionnels, en dimensionnant des campagnes de prélèvement et d’analyse afin de comprendre et de documenter ces situations spécifiques. Les mesures par analyseurs automatiques permettent aujourd’hui de disposer d’informations en temps réel sur la nature des principaux épisodes de pollution, en particulier ceux généralement observés entre novembre et avril (épisodes de combustion et/ou printaniers). Il s’agit ici de réaliser le recueil et la diffusion de ces informations au niveau national (IMT LD : Fourniture des données AMS, ACSM, FIDAS, AE33 et/ou MARGA sous réserve de disponibilité). Des exploitations seront réalisées à partir des données bancarisées dans GEOD'AIR.
Cette action comprend également un volet prospectif sur l'identification de nouveaux marqueurs organiques de sources de PM (biomasse, véhiculaire, primaires/secondaires...), en complémentarité avec des projets de recherche en cours (e.g., projet CORTEA SODEMASS pour la différenciation entre émissions par le chauffage au bois et la combustion de déchets verts).
En outre, certains résultats obtenus (e.g., lors d'épisodes de pollution) seront comparés aux sorties de modèles de chimie-transport utilisés au sein du dispositif national de surveillance de la qualité de l’air. 
Enfin, cette action comprend la mise en place de l'alimentation automatique (à partir de Geod'air) de l'interface de visualisation permettant aux acteurs du dispositif de disposer d'une représentation en temps réel des données d'ACSM et d'AE33.
</t>
  </si>
  <si>
    <t>Programme CARA : Exploitation des données ACSM du programme CARA</t>
  </si>
  <si>
    <t>Démarrage d'une thèse LCSQA/INERIS-IMT LD sur PMF long-terme à partir des données ACSM du prog. CARA</t>
  </si>
  <si>
    <t>L’analyse des jeux de données obtenus à l’aide des ACSM pour l'identification des principales sources d'aérosols organiques nécessite l’utilisation d’une interface spécifique de traitement de données (notamment étant donné la taille des jeux de données considérés vs mesures de la composition chimique sur filtres), qui correspond à une évolution de l’interface déjà utilisée dans le programme CARA. Ce nouveau logiciel de traitement (SoFi Pro), acquis précédemment (Ineris et quelques licences AASQA) a déjà été mis en oeuvre sur le jeu de données acquis au SIRTA depuis 2011 (Cf action précédente).  L'objectif de cette thèse est de conduire l'analyse de jeux de données long terme ACSM de différents sites du programme CARA ou de travaux de recherches des membres LCSQA pour étudier les variabilités saisonnières et interannuelles des contributions des différentes sources de la matière organique particulaire.</t>
  </si>
  <si>
    <t>Mieux preciser le besoin. Manque d'outils performants ? Apport de de ce nouveau logiciel par rapport à l'existant ? Pour quoi rapport intéremédiaire ? Travaux sur quelle durée ?</t>
  </si>
  <si>
    <t>Oui.
Précisions apportées. Rapport intermédiaire car le rapport final sera celui avec les conclusions de la thèse.</t>
  </si>
  <si>
    <t>V. Riffault / O. Favez</t>
  </si>
  <si>
    <t>Programme CARA : nouvelles méthodologies d'étude des sources en temps réel</t>
  </si>
  <si>
    <t xml:space="preserve">Il s’agit ici de développer des méthodologies simples mais rapides d’estimation des sources à partir des mesures du programme CARA. Ces méthodologies peuvent ensuite être directement utilisées par les AASQA, afin de disposer d’informations en temps quasi-réel sur l’origine des principales espèces chimiques particulaires. En 2020, une étude de faisabilité de l'utilisation de l'intelligence artificielle afin de quantifier les sources d'aérosols carbonés sera réalisée à partir des données et résultats ACSM et AE33 déjà disponibles, en particulier ceux obtenus récemment pour l'étude de sources des aérosols organiques au SIRTA. </t>
  </si>
  <si>
    <t>sur PST</t>
  </si>
  <si>
    <t>Aide à la gestion et à la compréhension des épisodes de pollution sur la base de PREV'AIR et de CARA. 
 Appui quotidien au fil de l'eau en situation d'épisode</t>
  </si>
  <si>
    <t xml:space="preserve">Cette action concerne la mise en place d'une "cellule de communication" PREV'AIR dès l'imminence d'un épisode d’ampleur nationale, à disposition du BQA et des acteurs du dispositif pour fournir un appui technique pendant les épisodes de pollution. Elle comprend la production quotidienne, en situation d'épisode, d'un bulletin PREV'AIR, et une hotline auprès du BQA et des AASQA, voire des DREAL.
 Cette action prévoit également la production de notes basée sur les résultats du dispositif CARA pour documenter/expliquer les épisodes de pollution en temps quasi-réel et après échange avec les AASQA.
 Enfin, il est également possible, dans la limite des financement disponibles de réaliser des études a posteriori pour une meilleure compréhension des épisodes les plus significatifs ou susceptibles de soulever des difficultés quant à leur gestion. Ces études s'appuieront sur les sorties de modélisation PREV'AIR (y compris celles, non publiées sur le site, relatives à la composition chimique des particules) et sur les informations observées issues du dispositif CARA.
En particulier une étude rétrospective sur la modélisation CHIMERE des épisodes d'ozone des années 2018 et 2019 sera conduite.
</t>
  </si>
  <si>
    <t>Etude complémentaire sur l'ozone et ses précurseurs (demande d'AASQA)</t>
  </si>
  <si>
    <t>Gestion de la base de données sur les micro-capteurs et leurs utilisations</t>
  </si>
  <si>
    <t>- Maintenance évolutive de la base de données sur les micro-capteurs
- Traitement des questions relatives aux responsabilités juridiques (propriétés et responsabilité des informations en base)
- Réflexion commune sur la mise à disposition des données à des partenaires extérieurs aux membres du dispositif national (France et étranger)</t>
  </si>
  <si>
    <t>Cette action comprend différentes sous-actions :
1.        Maintenance et hébergement de la base de données Capt’Air (→ action IMT Lille Douai)
2.        Réalisation des évolutions de Capt’Air suite au retour d’expérience des utilisateurs (membres du dispositif national - Lien action “GT micro-capteurs”) et suite à la rédaction de la note “Quel capteur pour quel usage ?” (lien action “Exploitation de Capt’Air”) (→ action IMT Lille Douai)
3.        Prise de contact et traitement des questions juridiques en lien avec l’ouverture à des membres extérieurs au dispositif national de la base de données Capt’Air (responsabilités juridiques vis à vis des informations disponibles dans Capt’Air et de l’exploitation qui pourrait en être faite)  (→ action IMT Lille Douai/INERIS).</t>
  </si>
  <si>
    <t>oui : IMT
Confirmation par Ineris de implication sur point 3 ? Quid implication LNE sur point 3 ?</t>
  </si>
  <si>
    <t>S. Crunaire/T. Macé</t>
  </si>
  <si>
    <t xml:space="preserve">Evaluer l'intérêt et la pertinence des outils micro-capteurs dans le cadre de la surveillance réglementaire (lien avec action "conformité technique")
</t>
  </si>
  <si>
    <t>Suite à la mise en opérationel de la base de données Capt’Air en 2019, il est prévu cette année de :
➤ poursuivre le remplissage de la base de données dans sa forme actuelle et à partir des différents documents rendus disponibles dans le cadre du GT micro-capteurs (rapports d’étude, articles scientifiques, documentation constructeurs, etc.). Ainsi, chacun des membres du GT (LCSQA et AASQA) sera impliqué dans cette action ; 
➤ réaliser une exploitation de la base de données ainsi qu'une analyse fine au regard des critères définis dans la note à paraitre "Quel capteur pour quel usage".</t>
  </si>
  <si>
    <t>Mieux preciser les objectifs de l'exploitation de la base : actualiser les capteurs existants, preciser les performances annoncées, les utilisations proposées ???</t>
  </si>
  <si>
    <t>Oui : IMT
Quid implication LNE sur remplissage BDD ?</t>
  </si>
  <si>
    <t>S. Crunaire / L. Spinelle/T.Macé</t>
  </si>
  <si>
    <t>Résultats de l'essai d’aptitude sur le terrain de systèmes de mesures des polluants réglementés utilisant des micro-capteurs DIY</t>
  </si>
  <si>
    <t>Exploitation des données de l'essai d’aptitude sur le terrain de systèmes de mesures des polluants réglementés utilisant des micro-capteurs DIY</t>
  </si>
  <si>
    <t>IMT Lille Douai et Ineris proposent d'exploiter les données obtenues lors de l'exercice destiné à tester l'aptitude de dispositifs Do It Yourself actuellement utilisés en AASQA (Airsenseur, Libellium, Luftdaten, ...) dans des conditions ambiantes représentatives des conditions rencontrées généralement sur le terrain (polluants, niveaux de concentrations, conditions environnementales).</t>
  </si>
  <si>
    <t>Dire quand la CIL a eu lieu, même si je crois qu'elle a lieu en 2020 ? C'est bien ça ?</t>
  </si>
  <si>
    <t>Oui CIL en 2020 car retard. Là c'est la parie exploitation. Vraiment besoin de préciser ???</t>
  </si>
  <si>
    <t>Exploitation prévue en 2020</t>
  </si>
  <si>
    <t>L. Spinelle / N. Redon</t>
  </si>
  <si>
    <t>Participation à la CIL micro-capteurs organisées par le JRC sur différents sites européens pré-sélectionnés</t>
  </si>
  <si>
    <t xml:space="preserve">Suite à la présélection de la station de Douai-Dorignies par le JRC, mettre en oeuvre la campagne de comparaison micro-capteurs organisées par le JRC sur différents sites européens </t>
  </si>
  <si>
    <t>Mise à disposition du site et des appareillages requis dans le cahier des charges techniques fourni par le JRC.
Suivi des appareils et envoi des données de référence validées à la fréquence et au format requis.
Echanges sur l'interprétation des résultats.</t>
  </si>
  <si>
    <t xml:space="preserve">Une idée de la période ? </t>
  </si>
  <si>
    <t>La période de mars a été proposée au JRC mais non confirmée à ce jour</t>
  </si>
  <si>
    <t>N. Redon / B. Herbin</t>
  </si>
  <si>
    <t xml:space="preserve">Mise à disposition et amélioration de l'outil de synchronisation des données micro-capteurs en vue de leur exploitation. </t>
  </si>
  <si>
    <r>
      <t xml:space="preserve">Suite à l'étude de faisabilité portant sur la mise au point d'un outil permettant la synchronisation des données micro-capteurs, l'INERIS propose de travailler à la mise à disposition de l'outil de base ainsi que l'ajout de nouvelles fonctionnalités, notamment la possibilité de réaliser et manipuler des graphiques temporels. </t>
    </r>
    <r>
      <rPr>
        <sz val="11"/>
        <color rgb="FFFF0000"/>
        <rFont val="Calibri"/>
        <family val="2"/>
      </rPr>
      <t>Si l'étude précédente n'a pas permis de réaliser une phase de tests avec des jeux de données AASQA</t>
    </r>
    <r>
      <rPr>
        <sz val="11"/>
        <color rgb="FF000000"/>
        <rFont val="Calibri"/>
        <family val="2"/>
      </rPr>
      <t>, l'objectif de cette action est de proposer aux différents acteurs un outils accessible via un système d'authentification individuelle ou par catégorie d'utilisateur.</t>
    </r>
  </si>
  <si>
    <t>Faisabilité en 2019, suite en 2020</t>
  </si>
  <si>
    <t>L. Spinelle/
M. Salomon</t>
  </si>
  <si>
    <t>1. Elaboration d'une méthodologie de traitement des mesures pour construire une donnée respectant les objectifs de qualité des données indicatives (IMT LD, fin action 2019 prévue sur 24 mois). 
2. Développement d'un système de prélèvement des particules compatible avec des appareils de référence ou équivalent pour permettre les mesures en mobilité (Ineris).</t>
  </si>
  <si>
    <t>Application d’une méthodologie de pré-traitement sur un jeu de données réelles : production de données traitées et validation pour utilisation en cartographie. Vérification de la cohérence dans l’utilisation des données reconstruites en cartographie (Action Ineris).
●	Conception d’une stratégie de prélèvement des particules pour réaliser des mesures de référence en mobilité et essais de faisabilité. Pour ce faire, différentes solutions techniques permettant l’échantillonnage des particules en mobilité seront étudiées (Action Ineris).
●	Suite à la campagne d'essais des 2 protocoles d'évaluation des capteurs en mobilité réalisée à l'été 2019, exploitation des données concernant les mesures issues de différents capteurs NO2 ou PM (IMT LD).</t>
  </si>
  <si>
    <t>Complété pour Ineris-CARA.
Livrable DECI sur carto ?
Oui IMT : attention les action qui concerne Agr et IMT sont des lignes résultantes de l'action "mobilité" engagé en 2019 pour 24 mois. Seule l'action "développement système de prélèvement" est sur 24 mois à compter de 2020 --&gt; Livrable pour IMT = rapport en déc. 2020</t>
  </si>
  <si>
    <t>A. Gressent / B. Berthelot / N. Redon</t>
  </si>
  <si>
    <t>Travailler avec les AASQA sur la mise au point d'une méthodologie de cartographie permettant d'utiliser les données de micro-capteurs.</t>
  </si>
  <si>
    <t xml:space="preserve">Cette action s'inscrit dans la continuité des travaux de 2018 et 2019 du LCSQA. Les travaux 2020 sont basés sur les développements réalisés en 2019 de krigeage en dérive externe adapté aux données de micro-capteurs et testés pour la ville de Nantes à partir des données de capteurs fixes et mobiles de PM10 de la société AtmoTrack. Les programmes informatiques créés seront optimisés et mis à disposition des AASQA, avec l'acccompagnement nécessaire, pour être testés en région. </t>
  </si>
  <si>
    <t>GT micro-capteurs</t>
  </si>
  <si>
    <t>Développement de protocoles pour l'évaluation en laboratoire des micro-capteurs PM</t>
  </si>
  <si>
    <t>Optimisation du protocole pour l'évaluation en laboratoire des micro-capteurs de particules.</t>
  </si>
  <si>
    <t>Une étude de faisabilité d'un protocole d’évaluation en laboratoire de micro-capteurs pour la mesure des concentrations massiques particulaires a été menée entre 2017 et 2018. Ces essais ont porté sur deux natures de particules (poussières d’Arizona et chlorure de potassium), représentatives d’une fraction des particules de l’air ambiant. En 2019, ce protocole d’évaluation a été optimisé de par la mise en place d’une instrumentation spécifique associée à la génération d’aérosols et aux mesures de référence autour d’une chambre d’exposition. Concernant la génération des particules en phase aérosols, un générateur en voie humide ayant une stabilité temporelle adaptée aux essais a été impliqué dans le cadre d’une production de poussières d’Arizona. Couplés à cette même chambre, des instruments de référence ont été utilisés pour les mesures de distributions granulométriques en nombre (SMPS+APS) et de concentrations massiques (TEOM 50°C équipé d’une tête PM10/PM2,5) avec des résolutions temporelles inférieures à la minute.
L’objectif de cette nouvelle étude est ainsi d’optimiser le protocole d’évaluation actuel en y associant une chambre d’exposition au sein de laquelle la température et l'humidité relative seront contrôlées afin de tester l'effet de ces paramètres sur les performances des capteurs. Concernant la température, une gamme globale allant de -20°C à 75°C est prévue en lien avec une gamme d’humidité relative allant de 10% à 85%. Le premier challenge de cette étude consistera à déterminer des points de fonctionnement en termes de température et d’humidité relative. Par la suite, pour chacun de ces points de fonctionnement, des gammes de concentrations particulaires en nombre et en masse seront identifiées et optimisées en injectant au sein de la chambre d’exposition des aérosols plus ou moins hygroscopiques (huiles, sels, dust, …) et possédant des indices de réfraction connus. Ces points de fonctionnement optimisés seront mis à disposition des AASQA dans un but de détermination des performances des capteurs et d'identification des capteurs les plus performants.</t>
  </si>
  <si>
    <t xml:space="preserve">Mieux positionner l'étude dans les missions du LCSQA pour qu'il n'y ait pas de confusion avec la certification dont les objectifs j'imagine sont ceux cités en fin de descriptif évaluer la justesse, la linéartité etc. </t>
  </si>
  <si>
    <t>Fait =&gt; Voir la phrase rajoutée à la fin du descriptif</t>
  </si>
  <si>
    <t>A. Bescond</t>
  </si>
  <si>
    <t>Poursuite des travaux engagé en 2019 sur l’évolution de la stratégie de mesure des COV au niveau national et en lien avec la mise en place de mesures de COV et COVO en continu rélisées dans le cadre du programme MERA sur la station de Peyrusse Vieille (Atmo Occitanie). Il s’agit dans la présente action d’utiliser ce retour d’expérience pour :
-        étendre les réflexions sur la surveillance nationale et sur l’ensemble des stations impliquées dans la surveillance des COV au niveau français ;
-        définir l'organisation et les protocoles optimaux pour les AASQA impliquées ;
-        pouvoir intégrer et valoriser ces mesures de COV.</t>
  </si>
  <si>
    <t>Possible d'étudier le lien avex les precurseurs d'ozone et l'augmehntation des épisodes ? (demande AASQA)
Finir de remplir</t>
  </si>
  <si>
    <t>Surveillance de la qualité de l'air. Quelles évolutions possibles ?</t>
  </si>
  <si>
    <t>Proposer une note faisant le point sur les nouveaux enjeux et l'évolution de la surveillance de la qualité de l'air</t>
  </si>
  <si>
    <t>En se basant sur les dernières publications scientifiques, le bilan du fitness-check fait par la Commission en 2019 ainsi que les derniers rapports d'expertise de l'Anses et d'autres organismes pertinents, cette action permettra de positionner ces dernières publications dans un contexte de surveillance par le dispositif national en matière de priorisation de besoins s’agissant du déploiement technique et des protocoles d'assurance qualité associés à mettre en œuvre afin de garantir une surveillance harmonisée et comparable sur tout le territoire national.</t>
  </si>
  <si>
    <t>J'ai modifié le texte dans la mesure où j'ai été identifiée comme étant porteuse de l'action. A vérifier par les membres.</t>
  </si>
  <si>
    <t>Polluants émergents : Particules ultrafines et black carbon</t>
  </si>
  <si>
    <t>Cette action du LCSQA, relancée en 2019, fait notamment écho au rapport de l’Anses relatif à la saisine sur l’identification de polluants de l’air ambiant non réglementés et potentiellement préoccupants pour la santé et l’environnement.
Dans ce cadre, l'Ineris propose de conduire les travaux suivants en 2020 :
- Finaliser la synthèse des résultats obtenus par comparaison de différents instruments pour la mesure d’un même paramètre: par exemples 3031 vs. CPC pour les PUF, AE33 vs. filtres pour le carbone suie.
- Définir une stratégie de surveillance nationale, en termes métrologiques et d’implantation de sites de mesure (action conjointe avec le LNE)
- Maintenir un appui aux AASQA sur les aspects métrologiques + interactions avec les  constructeurs et/ou distributeurs (en particulier dans le cadre des GUP « PUF » et « AE33 »);
-  Enfin, dresser un bilan des niveaux de concentrations en PUF à partir des mesures  réalisées ces dernières années au sein du dispositif national (Ineris), complété par des données bibliographiques au niveau européen (LNE), pour disposer de valeurs de référence à considérer selon différents types de sites de mesure, selon la saison, etc.</t>
  </si>
  <si>
    <t>GT "surveillance des polluants particulaires émergents"</t>
  </si>
  <si>
    <t>Attention, Le BQA veut des éléments concrets, attention à lancer des biblio, des travaux et des CIL tant que nous n'avons pas définie la strétégie vnationale et identifié le/les appareils à utiliser. Quel est l'objectif de la thèse ? Définir qui fait quoi entre LNE et Ineris</t>
  </si>
  <si>
    <t>Oui
Descriptif (colonne I) revu</t>
  </si>
  <si>
    <t>Juin 2020</t>
  </si>
  <si>
    <t>A. Ustache / O. Favez / F. Gaie-Levrel</t>
  </si>
  <si>
    <t>Polluants émergents : 1,3-butadiène</t>
  </si>
  <si>
    <t>Rédiger une note technique sur la mesure du 1,3-butadiène dans l'air ambiant en association avec la nouvelle définition de la VTR par l'ANSES.</t>
  </si>
  <si>
    <t>Suite à la campagne réalisée durant l'été 2019 sur le site de Berre Etang (Atmo Sud), les conclusions préliminaires seront consolidées par des essais en laboratoire notamment en ce qui concerne les mesures par prélèvements actifs et passifs (effet de la méthode analytique mise en oeuvre par le laboratoire d'analyses, type d'adsorbant, effet des conditions environnementales, des intérférents (nature et niveaux de concentation) et de la rétrodiffusion, etc.).
L’objectif est de finaliser les livrables prévus et de consolider les conclusions métrologiques au regard des essais réalisés par IMT Douai, mais également de la VTR qui sera fixée par l’Anses (au mois de mai au plus tard).</t>
  </si>
  <si>
    <t xml:space="preserve">Attention modifier le titre car en attente de la VTR nous ne pouvons pas garantir qu'il y aura besoin d'un guide de recommandations. Et rationaliser les travaux pour finaliser ceux demarreés en 2019 uniquement à ce stade. </t>
  </si>
  <si>
    <t>Oui : IMT</t>
  </si>
  <si>
    <t>Hausse car investissement prévu pour IMT (thermodesorbeur en remplacement de l'actuel très vieillissant)</t>
  </si>
  <si>
    <t>S. Crunaire / J. Queron</t>
  </si>
  <si>
    <t>Dans l'attente de la révision de la VTR (au mois de mai au plus tard) et de l'avis de l'ANSES, le LNE poursuit les travaux de développement de nouveaux Matériaux de Référence Certifiés (MRC) pour assurer la traçabilité métrologique du 1,3-butadiène, 
En 2019, le LNE a fabriqué des mélanges gazeux de référence par gravimétrie.
En 2020, le LNE propose d'étudier la justesse des mélanges gazeux gravimétriques préparés par rapport à un MRC d'un autre laboratoire national de métrologie, de suivre leur stabilité dans le temps et de développer la méthode d'étalonnage des mélanges gazeux utilisés en routine par les AASQA pour étalonner les analyseurs de 1,3-butadiène.
Cette étude fera l'objet d'un rapport en février 2022.</t>
  </si>
  <si>
    <t>Même commentaire qu'en haut rationaliser le budget sur le 1,3 butadiène en attendant la VTR</t>
  </si>
  <si>
    <t>Fait puisqu'il n'y a plus de matériel + baisse des etp</t>
  </si>
  <si>
    <t>Suppression des achats ; il faudra poursuivre les travaux en 2021 pour terminer l'étude de stabilité des MRC + le développement de la méthode analytique</t>
  </si>
  <si>
    <t>L’objectif de cette étude est de mettre en place une infrastructure métrologique permettant de garantir la qualité des mesures d'ammoniac réalisées par le dispositif de surveillance de la qualité de l’air et de comparer les données mesurées par les différents pays.
L’étude sur le développement d’étalons de référence pour l’analyse du NH3 dans l’air ambiant a porté en 2018 sur la réalisation d’une bibliographie sur les besoins des utilisateurs d’analyseurs de NH3, la définition des moyens techniques à mettre en œuvre et la rédaction d’un cahier des charges du matériel nécessaire à la production de Matériaux de Référence Certifiés (MRC) de NH3. Suite à l’étude bibliographique, le LCSQA a retenu la technique basée sur la perméation en phase gazeuse pour la génération de mélanges gazeux de référence de NH3 permettant ainsi l’étalonnage des analyseurs sur leur gamme d’analyse.
Le LCSQA a ensuite lancé un appel d’offre en mai 2018 conformément à la procédure légale en vigueur. La société 2Mprocess a été retenue et le système a été réceptionné en mars 2019.
Après une phase d’optimisation, le système a été caractérisé en déterminant sa linéarité entre 0 et 400 nmol/mol en 2019. Malgré des problèmes de rétention du NH3 observés dans le système de génération, les lignes de prélèvement et l’analyseur (temps de réponse de 2 à 4 heures selon les fractions molaires), les résultats étaient encourageants, puisque le coefficient de régression était proche de 1 (R2 de 0,999954). 
Ces premiers résultats montrent que le système de génération de gaz étalon de NH3 par perméation gazeuse est fonctionnel et satisfaisant dans sa conception et son ergonomie.
Il reste cependant un certain nombre de tâches à réaliser en 2020 pour améliorer le système afin de réduire la rétention du NH3 dans le système et donc les temps de réponse. De plus, une comparaison avec le METAS (laboratoire national de métrologie en Suisse) sera organisée afin de valider la justesse des fractions molaires générées par le système du LCSQA/LNE.
Enfin, la méthode d’étalonnage des analyseurs de NH3 du commerce basée sur la mise en œuvre du système de perméation sera développée et des procédures seront rédigées et mises sous assurance qualité. Différents appareils spécifiques à la mesure du NH3 pourront être testés par le biais de prêts (AASQA).</t>
  </si>
  <si>
    <t>Etude prévue sur 2 ans initialement =&gt; fin 2019
Une année supplémentaire est nécessaire pour terminer l'étude (cf. justification dans le descriptif)</t>
  </si>
  <si>
    <t>Polluants émergents : Faisabilité de la réalisation de CIL en laboratoire pour les polluants émergents - Focus sur NH3</t>
  </si>
  <si>
    <t xml:space="preserve">Vérifier l'adaptabilité de la ligne d'échantillonnage de gaz dédiée aux CIL N2 (polluants réglementés) pour l'organisation de CIL analyseurs automatiques de polluants inorganiques émergents (notamment NH3)
</t>
  </si>
  <si>
    <t>Tests métrologiques pour la génération dynamique de polluants émergents inorganiques : niveaux de concentrations variables, stabilité, influence des interférents (principalement H2O). Ces essais seront menés sur le système de distribution d'échantillon (matériau constitutif : verre borosilicaté) utilisé actuellement pour la CIL N2. Au besoin des adaptations y seront faites pour diminuer la réactivité aux parois.</t>
  </si>
  <si>
    <t xml:space="preserve">Mieux décrire l'action </t>
  </si>
  <si>
    <t>S. Crunaire / E. Tison</t>
  </si>
  <si>
    <t>Conformément à son contrat de performance, le LCSQA apporte au ministère chargé de l'environnement un appui dans différents domaines.</t>
  </si>
  <si>
    <t>Les trois membres du LCSQA apporteront un appui au ministère chargé de l’environnement dans le cadre de différentes actions :
●	élaboration des orientations annuelles de l'Etat destinées aux AASQA,  
●	appui à la réglementation relative à la surveillance et à la transposition des directives (dont la poursuite du processus fitness-check sur lequel la Commission européenne a publié le bilan en fin d’année 2019),  
●	appui pour l'analyse des documents et questionnaires produits par la Commission européenne et aide pour la consolidation des éléments de réponse,
De plus, conformément à l'instruction du 12 août 2014 le LCSQA procédera au recensement des moyens techniques et humains des AASQA potentiellement mobilisables en cas d’accidents impliquant un établissement industriel. Il mettra ces informations à disposition de la CASU.
La Directrice exécutive du LCSQA (rattachée à l'Ineris) restera en contact permanent avec le ministère afin d'essayer de répondre dans les meilleurs délais aux sollicitations du ministère chargé de l’environnement en fonction de l’actualité.</t>
  </si>
  <si>
    <t>Le LCSQA fournit régulièrement des cartes nationales de bilan de la qualité de l'air telles que le suivi des dépassements. L'objectif est de croiser différentes informations (mesures, modélisation, zones administratives, population, etc.) en utilisant des outils SIG pour établir un rendu cartographique selon les besoins du ministère.
Le LCSQA peut être également sollicité pour fournir au ministère des informations nécessaires au suivi des contentieux européens PM10 et NO2 (informations sur les ZAS concernées, statistiques de dépassement, etc.).</t>
  </si>
  <si>
    <t xml:space="preserve">Les trois membres du LCSQA en appui du ministère se chargeront de :
1.	L'organisation et la participation aux Comités de Pilotage de la Surveillance (CPS). Le LCSQA contribuera à la définition des ordres du jour, la mise en ligne des documents, la participation aux réunions et la rédaction des compte-rendus. La Directrice exécutive du LCSQA (rattachée à l'Ineris) se chargera du secrétariat.
2.	L'animation et participation aux différentes instances de la nouvelle comitologie du dispositif national de surveillance. 
En 2020, en lien avec la refonte de la comitologie afin de répondre aux actions du PNSQA, le LCSQA assurera les missions suivantes concernant les différentes Commissions de Suivi (CS) et Groupes de Travail (GT) qui seront mis en place :  l'animation, l'aide à la définition des feuilles de route, la réalisation du bilan des travaux, la planification des réunions, l'élaboration des ordres du jour, le suivi des résolutions/décisions. 
L'accent sera mis notamment sur les thématiques à enjeu (ex : micro capteurs, polluants émergents, prévision, etc.). </t>
  </si>
  <si>
    <t>E.Leoz</t>
  </si>
  <si>
    <t>Assurer le suivi administratif du LCSQA (convention, production, etc.) et animer le fonctionnement interne entre les 3 membres dans le respect des termes définis dans le GIS et en accord avec le contrat de performance (2016-2021) du LCSQA.</t>
  </si>
  <si>
    <t>En lien avec le contrat de performance (2016-2021) du LCSQA, les trois membres contribueront aux actions suivantes en 2020 :
1.	Préparation du programme annuel du LCSQA pour 2020 et 2021. Pour la préparation du programme annuel le LCSQA tiendra compte des besoins et des priorités exprimés par le MTES, des évolutions législatives et normatives et des sujets d'intérêt pour le dispositif national ainsi que des besoins exprimés par les AASQA et la fédération ATMO France au travers des différentes instances de pilotage.
2.	Définition des objectifs phares pour 2020 et bilan des objectifs phares et des indicateurs pour 2019. Les objectifs phares seront définis par les trois membres du LCSQA et le MTES. Un suivi de l'avancement de ces objectifs et indicateurs sera effectué lors des Comités de Pilotage (COPIL) entre le LCSQA et le MTES.
3.	Organisation et participation aux COPIL avec le MTES. Le LCSQA organisera deux COPIL consacrés au suivi du programme de travail du LCSQA et un COPIL spécifique aux outils informatiques du LCSQA.
4.	Rédaction d’un rapport d’avancement en octobre 2020.
La Directrice exécutive du LCSQA (rattachée à l'Ineris) se chargera de la préparation des documents, de l'organisation des réunions et du suivi des actions.</t>
  </si>
  <si>
    <t>Instruction des demandes de subventions d'investissement et participation, en appui au MTES et aux DREAL, à l'instruction des demandes de subventions de fonctionnement</t>
  </si>
  <si>
    <t>Cette action menée en 2020 porte sur les points suivants :
●	la mise à jour de Gestion’Air avant ouverture de l'exercice de 2021 pour 2020 avec notamment, les corrections des saisies AASQA dans le parc 2020 et la mise à jour des tables "modèle / fournisseur / coût / conformité technique" ;
●	les corrections, le cas échéant, des données saisies par les AASQA dans Gestion’Air (ex : choix erroné du modèle d'un équipement du parc ou correction dans les demandes) ;
●	l'instruction des demandes d’investissement pour l'équipement des AASQA (en fonction des thématiques les trois membres du LCSQA contribueront à l'instruction des demandes) : examen et synthèse des besoins en investissement (avec appui technique d’experts si besoin) ; édition des principales données nécessaires au MTES pour l'instruction des demandes en fonctionnement. Ces instructions se feront exclusivement sous Gestion’Air. Une note technique fera la synthèse du processus d'instruction et sera délivrée en mai de l’année N+1.</t>
  </si>
  <si>
    <t>Est-ce que les coûts ont augménté ?</t>
  </si>
  <si>
    <t>Développement de l'outil Gestion'Air</t>
  </si>
  <si>
    <t>Les modifications apportées au logiciel Gestion'air porteront sur les points suivants : 
- Automatisation de l'ouverture d'exercice
- Amélioration de l'ergonomie
- Création d'un écran financier
- Importation automatique de la CA
- Relance par email
- Modification du process de validation des DREAL</t>
  </si>
  <si>
    <t>Défense de la position française dans les instances décisionnelles nationales et européennes (normalisation et réglementation)</t>
  </si>
  <si>
    <t>Défendre la position française dans les processus d'élaboration et de révision des référentiels normatifs (inter)nationaux</t>
  </si>
  <si>
    <t>1.	Normalisation : participation aux groupes de travail européens pour l'air ambiant : WG11 (IMT LD), WG12 (IMT LD), WG13 (IMT LD), WG15 (IMT LD et INERIS), WG32 (INERIS), WG35 (INERIS), WG42 (IMT LD, INERIS et LNE), WG43 (IMT LD et INERIS) et WG44 (INERIS).
Participation aux réunions des organismes de normalisation : réunion plénière annuelle TC 264 "Air quality" (IMT LD), groupe de coordination AFNOR X43A "Qualité de l'air " (IMT LD, INERIS et LNE), Commissions de Normalisation AFNOR X43D "atmosphères ambiantes" (IMT LD, INERIS et LNE) et E29EG "Préparation et utilisation de mélanges de gaz en analyse" (LNE), ISO TC 158 "Analyse des Gaz" (LNE).
2.	Animation du groupe d'experts ad hoc AFNOR pour l'élaboration d'un fascicule de documentation dédié au micro-capteurs (définitions, usages potentiels, spécifications techniques associées) destiné à devenir un document de référence sur le sujet (IMT LD)
3.	Participation à la validation de traduction des textes lors de la mise en enquête et aux enquêtes proprement dites (IMT LD et INERIS).
4.	Contribution aux activités des groupes de travail européens relatifs à la modélisation, notamment FAIRMODE (suivi de SHERPA) et WG43 (élaboration de work package) (INERIS).
5.	Lien avec la réglementation européenne : Participation aux associations européennes AQUILA (IMT LD et INERIS) + FAIRMODE (INERIS) et aux meetings européens organisés par la Commission (AQ expert group : INERIS) et l'Agence européenne (EIONET : INERIS).  (NB: meetings techniques IPR inclus dans l'action rapportage)
6.	Mise à jour d'un fichier partagé de suivi des participations aux réunions (report des relevés de décisions et description des impacts sur le dispositif de surveillance) (IMT LD, INERIS et LNE)</t>
  </si>
  <si>
    <t>oui
(livrables indiqués)</t>
  </si>
  <si>
    <t>F. mathé</t>
  </si>
  <si>
    <t>Les trois membres du LCSQA se chargeront de contribuer en 2020 à la valorisation des travaux du LCSQA et du dispositif au travers des actions suivantes :
1.	La rédaction du rapport annuel d'activités 2019. Comme précisé dans le contrat de performance (2016-2021) du LCSQA, ce rapport synthétisera tous les travaux du LCSQA de l'année 2019.
2.	La publication d'actualités au fil de l'eau permettant de mettre en avant les principales informations d'intérêt pour le dispositif et des résultats marquants des travaux du LCSQA
3.	L'organisation d'un séminaire technique concernant la prévision au quatrième trimestre de l'année. Lors de ce séminaire le LCSQA présentera, en collaboration avec les AASQA, les travaux réalisés concernant la définition d’un référentiel technique harmonisé pour la mise en œuvre de la prévision et l’évaluation de ses performances. Ce séminaire sera ouvert aux membres du dispositif (AASQA, DREAL, ministère, LCSQA) mais pourra le cas échéant être ouvert à d'autres acteurs en lien avec la qualité de l'air.
4.	La finalisation de la rédaction des fiches thématiques. Plusieurs fiches thématiques décrivant les missions et les actions du LCSQA (incluant les observatoires nationaux MERA et CARA) seront rédigées et mises à disposition sur le site web du LCSQA. Les fiches MERA ont été initiées et certaines mises en ligne en 2019. Les fiches CARA seront rédigées en 2020.
5.	La participation à des formations, des cours universitaires ou des journées techniques afin de présenter le dispositif national de surveillance ou des actions du LCSQA.
6.	En réponse au mandat AFNOR, animation du GT ad hoc AFNOR et révision des normes relatives au prélèvement et à l’analyse des pesticides par le LCSQA-INERIS (intégration des dernières connaissances acquises lors des travaux Ecophyto et Anses).</t>
  </si>
  <si>
    <t>Support valorisation</t>
  </si>
  <si>
    <t>Le site internet du LCSQA (www.lcsqa.org) a été mis en service en décembre 2001, en accès privé pour les membres du dispositif national de surveillance de la qualité de l’air : AASQA, ADEME, LCSQA et ministère chargé de l’environnement.
En 2003, le site a été ouvert au public et à partir de 2007, le site a subi une refonte complète ainsi qu’une migration vers Drupal v6 (logiciel permettant d’éditer, gérer et d’organiser des contenus de site web). Depuis 2007, le site s'est enrichi considérablement mettant en place des fonctionnalités et des outils non prévus à l'origine, comme par exemple Vigilance Atmosphérique. Depuis 2016, l'assistance technique de Drupal v6 n'est plus assurée par le concepteur. En 2016, des travaux de mise à jour du site ont eu lieu avec notamment l'amélioration de la navigabilité sur le site et la refonte de l'espace documentaire. Le budget alloué n'a pas cependant permis de réaliser la totalité des mises à jour demandées. En 2017, la poursuite des aménagements du site (ainsi que Vigilance Atmosphérique) a contribué à son amélioration. Le LCSQA a également lancé un appel d'offre pour la réalisation de la migration du site en Drupal V8 ; les travaux avec le prestataire ont débuté en 2017 et se sont poursuivis en 2018 : migration du site en V8 effective, mise en production en février, suivi, identification des bugs par la MOA et garantie assurée par la TMA. En 2019, différentes actions ont été poursuivies telles que Suivi de la maintenance du site, Mise à jour régulière de son contenu, création des pages spécifiques sur le site du LCSQA : pages MERA, page spécifique au rapportage, etc. Evolution de l’outil vigilance : suppression des icônes sur les cartes des mesures préfectorales, ajout d’un menu déroulant afin de filtre le type de mesure mise en place, affichage de toutes les régions de France sur la page principale
En 2020, les actions récurrentes sont maintenues : suivi de la maintenance du site et mise à jour régulière de son contenu. Enfin, la création de pages web spécifiques est toujours en cours : pages « CARA » et « MERA » (à finaliser), page « rapportage », page « outil de visualisation des données temps réel » du programme CARA, page « suivi des dossiers stations », etc. 
La traduction en anglais des pages grand public pourra être réalisée après intégration des pages attendues.
Evolution de l’outil vigilance : des réflexions seront menées afin d'étudier différentes possibilités d'évolution.
En 2020, on s'attachera également à mettre le site LCSQA en conformité vis à vis de la RGPD.</t>
  </si>
  <si>
    <t>Coûts informatiques sous-estimés en 2019</t>
  </si>
  <si>
    <t>Pages web</t>
  </si>
  <si>
    <t xml:space="preserve"> </t>
  </si>
  <si>
    <t>Pour remplissage gestion'air</t>
  </si>
  <si>
    <t>LCSQA tot</t>
  </si>
  <si>
    <t>ETPT tot</t>
  </si>
  <si>
    <t>personnel</t>
  </si>
  <si>
    <t>invet</t>
  </si>
  <si>
    <t>invest</t>
  </si>
  <si>
    <t>ETPT</t>
  </si>
  <si>
    <t>autres</t>
  </si>
  <si>
    <t>Chiffres pour convention 2020</t>
  </si>
  <si>
    <t>Priorité (P1/P2)</t>
  </si>
  <si>
    <t>Commentaires LCSQA</t>
  </si>
  <si>
    <t>Tendance/2021</t>
  </si>
  <si>
    <t>Etalons de référence et chaînes nationales de traçabilité métrologique</t>
  </si>
  <si>
    <t>P1</t>
  </si>
  <si>
    <r>
      <t xml:space="preserve">En 2021, le LNE propose de poursuivre les activités récurrentes permettant d’assurer un bon niveau de performances métrologiques pour l'ensemble des étalons de référence servant au raccordement des étalons des AASQA :
-	Analyse des impuretés majeures dans les composés purs (NO, BTEX, air, azote…) utilisés pour préparer les mélanges gazeux de référence gravimétriques,
-	Préparation et validation des mélanges gazeux de référence gravimétriques pour des composés tels que le NO, le CO et les BTEX,
-	Suivi de la stabilité des mélanges gazeux de référence gravimétriques de NO et de BTEX par comparaison avec des mélanges gazeux de référence d’un autre laboratoire national de métrologie,
-	Maintenance de la rampe de fabrication des mélanges gazeux de référence gravimétriques comprenant l’étalonnage des matériels mis en œuvre lors de la préparation de ces mélanges gazeux (Etalonnage des capteurs de pression, des masses étalons…) et la réalisation de maintenances périodiques des matériels (ex : maintenance des pompes à vide…),
-	Vérification annuelle de la justesse du comparateur de masse,
-	Pesée mensuelle des tubes à perméation pour déterminer leur débit de perméation,
-	Vérification hebdomadaire du bon fonctionnement des tubes à perméation de SO2 en les comparant entre eux (Tubes classiques pesés tous les mois ou tube de la balance à suspension électromagnétique),
-	Maintenance des bancs d’étalonnage de NO, NO2, CO, SO2 et BTEX (Etalonnage des débitmètres Molbox/Molbloc, maintenance des analyseurs…),
-	Maintenance des 2 photomètres de référence NIST (Etalonnage des capteurs de pression et de température, analyse mensuelle de l'air zéro alimentant les photomètres…),
-	Comparaison semestrielle entre les 2 photomètres de référence NIST.
</t>
    </r>
    <r>
      <rPr>
        <b/>
        <sz val="10"/>
        <rFont val="Calibri"/>
        <family val="2"/>
      </rPr>
      <t xml:space="preserve">Investissements </t>
    </r>
    <r>
      <rPr>
        <sz val="10"/>
        <rFont val="Calibri"/>
        <family val="2"/>
      </rPr>
      <t>:
-	Gaz et Chromatographe en phase gazeuse</t>
    </r>
  </si>
  <si>
    <t>Février 2022</t>
  </si>
  <si>
    <t>Maintien de la chaîne nationale de traçabilité métrologique</t>
  </si>
  <si>
    <t>Pour les polluants gazeux, l’objectif est de raccorder les mesures réalisées en station aux étalons de référence afin de garantir la qualité des mesures de polluants gazeux : ce dispositif appelé « chaîne de traçabilité métrologique" permet d’assurer un raccordement fiable et pérenne des concentrations mesurées par les AASQA aux étalons de référence gérés par le LNE dans le cadre de ses missions au sein du LCSQA.</t>
  </si>
  <si>
    <r>
      <t xml:space="preserve">Pour 2021, le LNE propose de poursuivre ses activités de raccordement :
-	Raccordements des étalons des laboratoires de niveau 2 (France métropolitaine) tous les 6 mois pour les composés SO2, NO/NOx, CO, O3, NO2 et BTEX,
-	Raccordements des étalons du laboratoire de niveau 2 de Madininair deux fois par an (raccordement des deux diluteurs générant des mélanges gazeux de CO, NO/NOx et SO2 en alternance et du générateur d’ozone),
-	Raccordements des étalons des réseaux de mesure Atmo Réunion et de Mayotte deux fois par an (raccordement des mélanges gazeux basses fractions molaires de NO/NOx, CO et SO2 et du générateur d’ozone),
-	Raccordements de tous les mélanges gazeux de BTEX utilisés par les AASQA (de l'ordre de 30 raccordements),
</t>
    </r>
    <r>
      <rPr>
        <b/>
        <sz val="10"/>
        <rFont val="Calibri"/>
        <family val="2"/>
      </rPr>
      <t>Investissements :</t>
    </r>
    <r>
      <rPr>
        <sz val="10"/>
        <rFont val="Calibri"/>
        <family val="2"/>
      </rPr>
      <t xml:space="preserve">
-	Analyseurs de gaz (SO2, CO et NO) et balance pour la fabrication des gaz </t>
    </r>
  </si>
  <si>
    <t>Contrôle de paramètres de fonctionnement des analyseurs automatiques de particules en suspension dans l'air ambiant (jauges radiométriques et microbalances)</t>
  </si>
  <si>
    <t>Mise à disposition de cales étalons pour les analyseurs automatiques (microbalances à variation de fréquence et jauges radiométriques de 2 modèles différents) ou évaluation des dispositifs d'AASQA à l'IMT LD. Ces cales permettent aux AASQA de vérifier l’étalonnage de leurs appareils ainsi que leur linéarité (le cas échéant directement en station de mesure). Une procédure de contrôle de la conformité des débits de prélèvement accompagne également les dispositifs, permettant ainsi de vérifier le respect des consignes de prélèvement.</t>
  </si>
  <si>
    <t>Changement de pratique --&gt; envoi par les AASQA d'un nombre de cales à vérifier par le LCSQA</t>
  </si>
  <si>
    <t>Avril 2022</t>
  </si>
  <si>
    <t>Pour répondre aux exigences de qualité des mesures de la directive 2008/50/CE, le LNE a mis en place une chaîne  nationale de traçabilité métrologique pour le polluant réglementé NO2 afin de garantir la traçabilité des mesures réalisées par les AASQA.
Le LNE réalise actuellement les étalonnages des mélanges gazeux de NO2 des AASQA en suivant une méthode d’étalonnage qui implique l’utilisation d’un analyseur dont le principe est basé sur la chimiluminescence. Cet analyseur permet de titrer le NO2 de façon indirecte. En effet, il est équipé d’un four de conversion qui va convertir le NO2 en NO et c’est alors le NO qui est quantifié. Cette conversion peut ne pas être égale à 100% en fonction du type, de l’âge, de l’encrassement …. du four considéré. De plus, ce four de conversion peut convertir d’autres polluants que le NO2. Enfin, le temps de réponse de ce type d’instrument est relativement long.
Le LNE s’est équipé d’un analyseur effectuant une mesure directe du NO2, à savoir un analyseur Télédyne modèle T500U basé sur la technique CAPS (cavity attenuated phase shift spectroscopy). Le temps de réponse est plus faible que celui basé sur la chimiluminescence (gain de temps) et présente de meilleures performances métrologiques (répétabilité, linéarité, reproductibilité…).
Le LNE a donc proposé de s’appuyer sur la méthode d’étalonnage actuellement utilisée dans le cas du NO2, pour développer une nouvelle méthode d’étalonnage des étalons NO2 des AASQA : l’objectif est d’améliorer la qualité des résultats en termes de justesse et d’incertitude, et ceci dans le contexte du contentieux européen.
En 2020, le LNE a développé la méthode de raccordement des étalons NO2 des AASQA en mettant en oeuvre l'analyseur CAPS. Les résultats d’étalonnage obtenus avec les 2 méthodes pour un même étalon NO2 ont été comparés et les premiers résultats semblent montrer que les résultats ne sont pas significativement différents aux incertitudes près.
En 2021, le LNE finalisera la méthode d'étalonnage, procédera à l'interfaçage de l’analyseur CAPS dans le but d'automatiser les mesures, rédigera les documents qualité et diffusera l’information auprès des AASQA.</t>
  </si>
  <si>
    <t>Prolongation en 2021 pour terminer l'étude</t>
  </si>
  <si>
    <t>IMT en P2</t>
  </si>
  <si>
    <t>Rédaction d’un cahier des charges permettant aux AASQA de s’équiper d’un Générateur d’Aérosols de Référence Portable (GARP)</t>
  </si>
  <si>
    <t>Le LCSQA-LNE est impliqué depuis de nombreuses années dans le développement d’un dispositif nécessaire à la vérification du bon fonctionnement des appareils mesurant les concentrations massiques particulaires au sein des réseaux de surveillance des AASQA. Dans ce cadre, l’objectif de cette étude est de développer un cahier des charges permettant l’acquisition de ce système par les AASQA.</t>
  </si>
  <si>
    <t>Depuis une dizaine d’années, le LCSQA-LNE est impliqué dans le développement d’un dispositif nécessaire à la vérification du bon fonctionnement des appareils mesurant les concentrations massiques particulaires au sein des AASQA. 
En 2015, le LCSQA-LNE a miniaturisé ce système nommé GARP (Générateur d’Aérosols de Référence Portable) afin de le rendre plus léger et donc plus facilement transportable et plus autonome. Sa caractérisation a été effectuée en déterminant sa répétabilité et sa reproductibilité grâce à la méthode gravimétrique et de par son couplage avec des microbalances à éléments oscillants (TEOM-FDMS). Ceci a été réalisé pour deux gammes de génération associées respectivement à des masses particulaires de l’ordre du « mg » et de la centaine de « µg » sur 30 min de prélèvement.
En 2016, afin de rendre ce dispositif versatile, la procédure a également été appliquée au contrôle des jauges béta en complément des caractérisations déjà réalisées pour l’utilisation du système GARP avec les TEOM-FDMS.
En 2017, afin d’approfondir l’évaluation de ce dispositif lors d’applications directes sur le terrain, le générateur a été envoyé successivement à 7 AASQA volontaires pour des essais sur site réalisés avec des TEOM, des TEOM-FDMS et des jauges radiométriques.
A la suite de ces études, et en lien avec une demande croissante des AASQA de disposer du système GARP, le développement d’un système commercial a été engagé par le LCSQA-LNE. Cependant, la complexité de cette démarche n’a pas permis d’atteindre cet objectif en termes de production commerciale nécessaire à l’achat de ce système par les AASQA.
Ainsi, afin de remédier à ce problème et toujours dans le but de répondre aux demandes des AASQA, le LCSQA-LNE propose pour cette étude de produire un cahier des charges (CDC) présentant : 
- la description des sous-éléments commerciaux du système GARP,  
- son montage, 
- sa caractérisation métrologique.
Ainsi, ce CDC, validé par les 3 membres du LCSQA, permettra aux AASQA de s’équiper d’un système GARP permettant de vérifier le bon fonctionnement des appareils mesurant les concentrations massiques particulaires.</t>
  </si>
  <si>
    <t>GARP : contrôle AMS (TEOM et BAM) en passant par ligne prélèvement
AASQA commencent à développer eux-mêmes un "GARP"</t>
  </si>
  <si>
    <t>F. Gaie-Levrel</t>
  </si>
  <si>
    <r>
      <t xml:space="preserve">En 2021, le LNE propose de poursuivre les comparaisons interlaboratoires (CIL) nécessaires pour valider les différents raccordements effectués dans le cadre de la chaîne nationale de traçabilité métrologique et s’assurer ainsi de son bon fonctionnement pour les polluants gazeux. 
Ces CIL seront organisées selon un planning défini permettant de couvrir l'ensemble des AASQA sur 2 ans de la façon suivante : 
-	Circulation de mélanges gazeux de NO, NO2, SO2 et CO en bouteille de concentration inconnue dans les AASQA ; 
-	Circulation de générateurs d’ozone dans les AASQA.
 </t>
    </r>
    <r>
      <rPr>
        <b/>
        <sz val="10"/>
        <color theme="1"/>
        <rFont val="Calibri"/>
        <family val="2"/>
      </rPr>
      <t>Investissements :</t>
    </r>
    <r>
      <rPr>
        <sz val="10"/>
        <color theme="1"/>
        <rFont val="Calibri"/>
        <family val="2"/>
      </rPr>
      <t xml:space="preserve">
-	Générateurs d’ozone (x2)  et générateur d’air zéro</t>
    </r>
  </si>
  <si>
    <t> </t>
  </si>
  <si>
    <t>Mettre en évidence la capacité des laboratoires à répondre aux besoins de sous-traitance analytique pour la mesure des pesticides</t>
  </si>
  <si>
    <t>Les associations agréées pour la surveillance de la qualité de l’air (AASQA) effectuent leurs campagnes de mesure selon la méthodologie décrite dans la norme NF X 43 058, puis sous-traitent l’analyse des échantillons recueillis à des laboratoires d’analyse indépendants respectant les modalités décrites dans la norme NF X 43 059. Etant donné d’une part la diversité et l’évolution constante des substances recherchées, et les différents laboratoires consultés par les AASQA d’autre part, des comparaisons inter-laboratoires (CIL) analytiques sont effectuées périodiquement dans le cadre du LCSQA. Le dernier exercice date de 2015.
Dans la perspective des différentes actions engagées au niveau national en 2021 (suivi de l’imprégnation des populations, étude Pestiriv), mais aussi par les AASQA au niveau local, cette CIL a pour objectif de mettre en évidence la capacité des laboratoires à répondre aux besoins de sous-traitance analytique (limite de quantification, rendement d’extraction, méthodes d’analyse , capacité à atteindre les valeurs cibles, ,...) des AASQA mais ne vise pas une logique d’agrément ou d’accréditation.</t>
  </si>
  <si>
    <t xml:space="preserve">"Poursuite"
2020 : préparation prévue
2021 : CIL </t>
  </si>
  <si>
    <t>Novembre 2021</t>
  </si>
  <si>
    <t>F. Marlière / B. Lalere</t>
  </si>
  <si>
    <t>CIL Modélisation urbaine</t>
  </si>
  <si>
    <t>Exercice d'intercomparaison de modélisations urbaines sur la ville d'Anvers (Phase 1 et 2)</t>
  </si>
  <si>
    <t xml:space="preserve">Poursuite de l’exercice d’intercomparaison pour la modélisation à l’échelle locale : pour 2021, cloture de la phase 1 (en mode aveugle) en avril 2021 et début de la phase 2 (correction des modélisations). Clôture de l’exercice fin 2021. LE LCSQA ne fait pas qu’organiser et piloter l’exercice mais participe à celui-ci en mettant en œuvre des modélisations avec le modèle Sirane. En conséquence, le budget proposé inclu pour cette année, le pilotage de l’exercice, la fin de la modélisation de la phase 1 par le LCSQA, la correction des modélisations (phase 2), la compilation et l’analyse de l’ensemble des résultats pour toutes les AASQA, l’organisation et la participation à un workshop de restitution en fin d’année, et la rédaction d’un livrable pour début 2022. </t>
  </si>
  <si>
    <t>Oui CS EMTD</t>
  </si>
  <si>
    <t>Poursuite et travail + important que prévu</t>
  </si>
  <si>
    <t>Les travaux 2021 auront pour but de finaliser une méthodologie commune pour l’exploitation statistique des données des CIL avec un format commun de présentation des résultats (indicateur(s) de performance commun(s) à partir de calculs statistiques identiques, statut anonyme ou non des participants, format des rapports).</t>
  </si>
  <si>
    <t>Prolongation pour finaliser</t>
  </si>
  <si>
    <t>Décembre 2021</t>
  </si>
  <si>
    <t>Cette campagne permettra de faire la démonstration du maintien des compétences de l'Ineris pour la mesure gravimétrique des particules selon la norme NF EN/ISO 17025 et de contribuer au maintien de l’accréditationde l’Ineris sur ce paramètre, afin de répondre, pour le LCSQA, aux exigences de l’arrêté du 19 avril 2017 relatif au dispositif national de surveillance de la qualité de l’air ambiant. En effet, les laboratoires nationaux de référence doivent être accrédités pour une liste de méthodes de référence fixée au moins pour les polluants dont les concentrations dépassent le seuil d’évaluation inférieur.</t>
  </si>
  <si>
    <t>Octobre 2021</t>
  </si>
  <si>
    <t>Maintien accréditation 17025 du LCSQA (GAZ)</t>
  </si>
  <si>
    <t>Participation LCSQA à la Comparaison inter-laboratoires (CIL) pour les polluants gazeux organisée par le Centre commnun de recherche de la commission européenne (JRC)</t>
  </si>
  <si>
    <t>Le LCSQA-Ineris participera  à la Comparaison inter-laboratoires (CIL) pour les polluants gazeux organisée par le Centre commun de recherche de la commission européenne (JRC), conformément à la directive 2015/1480 qui stipule que les laboratoires nationaux de référence doivent participer au moins tous les 3 ans aux programmes d'assurance qualité organisés par le JRC. La participation à cette CIL permettra de contribuer au maintien de l’accréditationde l’Ineris, sur la mesure des polluants NOx et O3 selon la NF EN/ISO 17025, afin de répondre, pour le LCSQA, aux exigences de l’arrêté du 19 avril 2017 relatif au dispositif national de surveillance de la qualité de l’air ambiant. En effet, les laboratoires nationaux de référence doivent être accrédités pour une liste de méthodes de référence fixée au moins pour les polluants dont les concentrations dépassent le seuil d’évaluation inférieur.
Si la situation sanitaire ne permettait pas à l’Ineris de participer à la CIL du JRC, l’Ineris réalisera une campagne de mesure dans l’air ambiant des mêmes polluants sur le site de l’Ineris.</t>
  </si>
  <si>
    <t xml:space="preserve">Conformément à l'arrêté du 19 avril 2017, le LCSQA a en charge la réalisation du suivi de l'équivalence des analyseurs automatiques de PM conformes pour la surveillance réglementaire en France . 
 Pour ce faire, les travaux en 2021 porteront sur :
- Réalisation de 4 campagnes de prélèvement selon la norme NF EN 12341 avec, en parallèle, les AMS PM actuellement déclarés conformes et utilisés pour la surveillance réglementaire (Déplacement pour installation/désinstallation, contrôle QA/QC au fil de l'eau et suivi avec l'AASQA (ex : réparation/maintenance de nos instruments). (Campagne à la Réunion en 2020-2021)
 - Pesée des filtres de ces 4 campagnes selon NF EN 12341 (environ 300 x4 = 1200 filtres).
-  Conditionnement et fourniture des filtres vierges et récupération des filtres après prélèvement.
- Production d'une base de données des résultats du suivi d'équivalence depuis 2013 : intégration et validation des nouvelles données, échange avec les AASQA sur les données, analyse des données selon la statistique de la NF EN 16450
- Production d’un rapport d’analyse des performances des analyseurs automatique PM vis à vis des exigences de la NF EN 16450 et notamment l’applicabilité de fonction de correction. Les performances ainsi étudiées ainsi que les retours d’expériences peuvent déboucher sur des propositions de mises à jour des configurations techniques, des protocoles QA/QC et des modifications du référentiel technique.
</t>
  </si>
  <si>
    <t>Légère hausse sur fonctionnement : hausse frais expéditions + retour matériel réunion</t>
  </si>
  <si>
    <t>Etudier l'intérêt de remplacer le logiciel TAM pour la réalisation des contrôles métrologiques des analyseurs, avec validations associées</t>
  </si>
  <si>
    <t>Atmosud a développé un logiciel qui permet de récupérer les données des analyseurs afin de réaliser les contrôles métrologiques des analyseurs. Il permettrait également de s'affranchir de l'utilisation d'une station d'acquisition lors des campagnes de mesure.
L'Ineris propose de faire une prise en main du logiciel afin d'évaluer l'étendue de ses possibilités pour envisager son utilisation en remplacement du logiciel TAM pour les contrôles métrologiques réalisés par l'Ineris ainsi qu'en remplacement d'une centrale d'acquisition, dans le cadre des actions sous accréditation 17025 que réalise l'Ineris pour le LCSQA. Ainsi, l'Ineris doit conduire une validation du logiciel ainsi que des feuilles de calculs associées (calcul de répétabilité, linéarité et rendement de four) pour répondre aux exigences normatives.</t>
  </si>
  <si>
    <t>Suite 2020 (action sur 2 ans)</t>
  </si>
  <si>
    <t>Janvier 2022</t>
  </si>
  <si>
    <t>Analyse des données de l’analyseur automatique de type FIDAS lors de sa mise en œuvre au sein des AASQA dans différentes typologies, sous diverses influences et pour différentes fractions mesurées</t>
  </si>
  <si>
    <t>Comparaison des données FIDAS et celles d'autres AMS (analyseurs automatiques de PM) et l’ACSM pour l'identification de périodes et/ou de situations de mauvaises corrélations sur les polluants réglementés (PM10, PM2,5) et l'étude de la fraction PM1</t>
  </si>
  <si>
    <t>L'étude comprendra en premier lieu une analyse des jeux de données de comparaison disponibles entre le FIDAS et d'autres AMS PM (notamment lors de l'observation des périodes de redondance préconisées lors du déploiement des FIDAS sur sites ainsi que lors des comparaisons menées dans le cadre du suivi d’équivalence) dans le but :
•	d'établir des critères communs de comparaison  (ex :  durée de l'essai de comparaison, critères statistiques d'acceptation) ;
•	d’aider à identifier les situations les plus défavorables aux bonnes corrélations pour chacune des fractions de mesure PM (ex :  conditions météorologiques spécifiques, concentrations de certaines espèces chimiques particulaires, ...). A l'issue de cette phase, une campagne de validation complémentaire pourra être décidée sur le site du LOA de Lille en 2022 ; 
•	d’effectuer un bilan des mesures sur les autres fractions mesurées par le FIDAS (notamment PM1) sur le territoire ;
•	d’être une source d’informations à objectif QA/QC pour les mesures issues d’ACSM (validation des données).</t>
  </si>
  <si>
    <t>CS MAQCQ</t>
  </si>
  <si>
    <t>Nouvelle action
Lien demande travaux AASQA sur PM1</t>
  </si>
  <si>
    <t>Juin 2022</t>
  </si>
  <si>
    <t>T. Amodeo/V. Riffault</t>
  </si>
  <si>
    <t>Gestion centralisée des sources radioactives équipant les jauges radiométriques des AASQA</t>
  </si>
  <si>
    <t>L'action concerne la gestion centralisée des 378 sources radioactives scellées 14C équipant les analyseurs automatiques de particules en suspension utilisés par les AASQA dans le cadre de leurs missions de surveillance (rôle de Conseiller en Radioprotection commun aux AASQA, dans le cadre de l’autorisation renouvelée par l’Autorité de Sûreté Nucléaire en 2018, en relation avec les utilisateurs AASQA, les constructeurs/distributeurs et les Organismes de contrôle Agréés).
En 2021, le suivi de l'autorisation actuelle sera assuré (gestion administrative des sources, suivi des contrôles annuels par organisme agréé, formation (initiale ou recyclage) des Référents Techniques Régionaux suite aux fusions) et les demandes de l'ASN suite au renouvellement de l'autorisation seront traitées.
Une évolution de la réglementation est en cours  (documents ASN en cours d'édition). En fonction des nouvelles exigences, un travail supplémentaire est à prévoir.</t>
  </si>
  <si>
    <t>Peut-être en augmentation</t>
  </si>
  <si>
    <t>Amélioration du système de dopage PM en matrice réelle</t>
  </si>
  <si>
    <t>Etudier l'impact de différentes sources et de la variation de la nature des particules sur la mesure automatique des PM.</t>
  </si>
  <si>
    <t>Dans ses précédents travaux, l'Ineris a étudié la possibilité d'utiliser des sources de génération de particules différentes et leur impact sur la répartition granulométrique de la matrice dopante, notamment au moyen de poussières d'Arizona. Il est proposé dans cette action de poursuivre l'étude précédente au moyen de sources de génération de type moteurs à combustion. Ces travaux pourront ensuite être appliqués aux différentes Comparaisons inter-laboratoires PM (AMS, AE33, ...).</t>
  </si>
  <si>
    <t>Pousuite avec d'autres sources</t>
  </si>
  <si>
    <t>Mars 2022</t>
  </si>
  <si>
    <t>En 2021, les actions porteront sur les sujets suivants :
●	Traçabilité et circulation des cales optiques pour AE33 (LNE) :
Le protocole d’étalonnage des AE33 est basé sur l’utilisation de cales optiques possédant des propriétés d’absorption de la lumière connue pour les différentes longueurs d’onde utilisées par l’AE33. Le LCSQA propose de faire circuler son propre jeu de cales dans les AASQA qui n'en possèdent pas afin de réaliser les étalonnages.
●	Assurance qualité des données ACSM (INERIS) :
o	L'Ineris prendra en charge la réalisation d'étalonnages des efficacités d'ionisation sur des sites d'intérêt national à raison d'un étalonnage par ACSM. 
o                 Par ailleurs, l'Ineris et le LNE conduiront une réflexions sur le transfert de la prise en charge des étalonnages ACSM par le LCSQA vers une prestation payante pour les AASQA. Cette réflexion sera menée avec les AASQA possédant un ACSM.  En 2021, il s'agira de définir le cadre de ce transfert (CdC pour l'étalonnage notamment).
o	Si besoin, les mesures ACSM des stations d’intérêt national feront l'objet d'une vérification externe via l’analyse chimique de prélèvements sur filtres lors de campagne de prélèvements journaliers (24h) pendant un à deux mois, de la fraction PM1, suivies d’analyses différées des concentrations en nitrate, sulfate, ammonium et carbone organique. Les analyses seront effectuées sur une quarantaine de filtres maximum par site après sélection des jours pour lesquels les concentrations des espèces d'intérêts sont importantes. Ces analyses pourront être conditionnées sur certains sites par la disponibilité des préleveurs.
o               Une CIL des ACSM des stations d’intérêt national sera organisée par l'Ineris au centre de calibration européen (ACMCC) du programme européen ACTRIS (infrastructure de recherche européenne sur les aérosols, nuages, et espèces gazeuses réactives) avant l'été 2021.
o	l'accompagnement des AASQA à la mise en œuvre des ACSM sous forme d'échanges bilatéraux au fil de l'eau (selon les besoins et/ou problèmes rencontrés) et l'organisation d'une réunion annuelle du "Groupe Utilisateurs Permanent ACSM" relevant de la CS « observatoires nationaux ».
o	Plus globalement, cette action comprend également la participation du LCSQA aux activités de l’ACMCC dont les enseignements à l’échelle européenne bénéficient au dispositif de surveillance en termes de QA/QC. 
●	Assurance qualité des données ACSM (LNE) :
o	le raccordement des instruments constituant le banc d'étalonnage ACSM sera pris en charge par le LNE.</t>
  </si>
  <si>
    <t>CIL ACSM + CdC étalonnage pour transfert vers prestation payante</t>
  </si>
  <si>
    <t>O. Favez / T. Amodeo / F. Gaie-Levrel</t>
  </si>
  <si>
    <t xml:space="preserve">Ce travail s’inscrit dans la fiabilisation de la chaîne de mesure et permet d’assurer un suivi de la conformité  des filtres utilisés par les AASQA et de leur fournir une assurance qualité vis-à-vis des mesures en métaux effectuées par les différents laboratoires d’analyses.
La prise en compte des modalités de fourniture et de validation de filtres sera effectué le cas échéant. </t>
  </si>
  <si>
    <t>Lié à l'intégration des coûts de fonctionnement pour l'analyse des filtres vierges utilisés comme validation des lots de filtres achetés par les AASQA</t>
  </si>
  <si>
    <t>Développement de matériaux de référence certifiés (MRC) pour l’arsenic, le cadmium, le plomb, le nickel, le mercure, le manganèse et le cuivre en phase particulaire (PM10 et PM2,5) prélevés sur filtres.</t>
  </si>
  <si>
    <t>Afin, d’une part de poursuivre l’objectif d’assurer la traçabilité métrologique pour les métaux réglementés et d’autre part de suivre l’avis de l’Anses émis en saisine n° « 2015_SA_0216 » relatif à l’identification, la catégorisation et la hiérarchisation de polluants actuellement non réglementés pour la surveillance de la qualité de l’air, tels le manganèse et le cuivre, le LNE a proposé de développer de nouveaux MRC pour les métaux pour les fractions particulaires PM10 et PM2,5 et à 2 niveaux de teneurs (1,5 et 2,5 mg). Ces MRC se présentent sous la forme de filtres impactés en particules contenant les métaux d’intérêt.
En 2020, une analyse en Fluorescence X a été réalisée sur le matériau candidat retenu de cendres de déchets industriels. Ainsi, il est confirmé que la faible teneur en silice (&lt; 3% Si) du matériau candidat n’a pas ou peu d’impact sur la quantification des métaux réglementés (As, Pb, Cd, Ni) et sur les autres métaux additionnels considérés (Mn, Cu). Par ailleurs, des séries de minéralisations de filtres impactés par 2,5 mg de matériau candidat au moyen de différents mélanges réactionnels (HNO3+H2O2 et HNO3+HF+H2O2) ont été menées confirmant l’absence d’impact sur la quantification des métaux considérés.
Concernant les fractions PM2,5 et PM10, des séries de filtres impactés par 2,5 mg de matériau candidat produites en utilisant un générateur d’aérosol et des diamètres de coupure PM10 et PM2,5 ont été produites et analysées en parallèle. Il s’est avéré que les résultats pour les métaux (As, Pb, Cd, Ni, Cu, Mn) sont similaires quel que soit le diamètre de coupure utilisé. Une analyse de la distribution en taille des particules des aérosols générés durant les 20 min nécessaires à leur dépôt sur filtre a confirmé une similitude de la répartition en taille des particules avec un diamètre maximal moyen de 280 nm. 
Concernant la fabrication et l’analyse de filtres pour des dépôts de 2,5 mg et 1,5 mg de matériau de cendres, il est observé un bon respect de la proportionnalité entre les masses déposées et les teneurs de chaque élément quantifié. En outre, il est confirmé que la dispersion inter filtre due majoritairement aux masses déposées constitue une contribution importante de l’incertitude (5 à 9%) difficile à réduire.
En conséquence, pour 2021, le LNE propose de concentrer la production de filtres en utilisant des diamètres de coupures PM2,5, puisque le suivi de la qualité de l’air est davantage focalisé sur les particules fines de diamètre inférieur à 2,5 µm, tout en conservant les 2 niveaux de teneurs de 2,5 mg et 1,5 mg de matériau de cendres.
Début 2021, le LNE devrait produire et caractériser 2 lots de filtres PM2,5 d’environ 200 unités chacun aux 2 niveaux de teneurs (2,5 mg et 1,5 mg de matériau de cendres).
En 2021, ces MRC seront mis à disposition de l’IMT Lille Douai afin d’effectuer une comparaison bilatérale pour finaliser leur certification.</t>
  </si>
  <si>
    <t>C. Oster / L. Alleman</t>
  </si>
  <si>
    <t>LNE - IMT Lille Douai</t>
  </si>
  <si>
    <t>Assistance à l'utilisation des produits PREV'AIR mis à disposition des AASQA (prévisions et sorties de PREV'AIR-urgence). 
Appui à l'utilisation  de la nouvelle version de CHIMERE qui doit entrer en production sur PREV'AIR en2021 (second semestre).</t>
  </si>
  <si>
    <t>Paragraphe du rapport sur les performances (cf. action 39)</t>
  </si>
  <si>
    <t>Assurer le suivi des dysfonctionnements et des besoins liés à la chaîne d'instrumentation et de remontée des données.</t>
  </si>
  <si>
    <t>Cette action consiste à suivre les problèmes relatifs à l'instrumentation, notamment dans le cadre de la CS SIQA. Elle porte sur les outils métrologiques (outil de répétabilité), la communication des analyseurs, les stations d'acquisition, les postes centraux et la remontée des données et métadonnées au niveau national. 
Il s'agit de recenser les problèmes et de coordonner leur suivi entre les AASQA. Cette action inclut également  un travail sur la liste référentielle des constituants. En 2021, une réflexion sur la remontée des mesures de COV par méthode automatique sera plus spécifiquement menée.</t>
  </si>
  <si>
    <t>Une partie transférée dans exploitation GEOD'AIR. Ici que l'assistance</t>
  </si>
  <si>
    <t>Mise à jour de la liste des codes polluants</t>
  </si>
  <si>
    <t>Audits techniques des AASQA et référentiel technique national</t>
  </si>
  <si>
    <t>Conformément à ses missions concernant le référentiel technique national et sa mise en œuvre par les AASQA, en 2021, le LCSQA effectuera les actions suivantes (le planning des audits ainsi que l’établissement des équipes d’audit est effectué lors de la réunion des auditeurs qui a lieu en début d'année) :
• Si besoin mises à jour mineures de la grille d'audit suite au retour d'expérience des audits menés en 2020 et à la modification de l’arrêté du 19 avril 2017.
• Vérifier la mise en œuvre du référentiel technique national par les AASQA au travers de la réalisation des audits techniques annuels : en 2021, conformément au planning préesenté aux AASQA en 2020 (Atmo PACA, Atmo HdF) seront auditées. L’audit de Lig’air interviendra au premier trimestre 2022.
• Faire un bilan des audits déjà réalisés et réfléchir à une meilleure façon de presenter les résultats des audits ainsi qu'à leur utilisation par les AASQA , le BQA et les DREAL/DEAL/DRIEE.</t>
  </si>
  <si>
    <t>stable par défaut</t>
  </si>
  <si>
    <t>Juin 2021</t>
  </si>
  <si>
    <t>Apporter une assistance en modélisation, cartographie et traitement de données aux AASQA des DROM</t>
  </si>
  <si>
    <t>Sur demande, assister les AASQA des DROM dans la réalisation de cartographies et le traitement de données</t>
  </si>
  <si>
    <t>L. Letinois / A. Gressent</t>
  </si>
  <si>
    <t>Evaluer la conformité du dispositif de surveillance par rapport aux exigences des directives pour l'année N-1 et suivre le traitement des non conformités identifiées</t>
  </si>
  <si>
    <t>Cette action consiste à dresser le bilan de la conformité du dispositif de surveillance mis en place par les AASQA. Il s'agit de vérifier que le nombre et la typologie des points de mesures réglementaires, par ZAS ou au niveau national, répondent aux exigences des directives européennes et du RTN au regard du niveau de classification des ZAS par polluant.
Un état de la conformité pour l’année de surveillance 2019 a été produit en 2020. En 2021, à la suite de la préparation du bilan annuel de la qualité de l'air, une mise à jour sera faite pour l'année de surveillance 2020. Un suivi des non conformités et des évolutions du dispositif permettant de les résorber sera réalisé au fil de l'eau.</t>
  </si>
  <si>
    <t>Tableau de suivi des non-conformités</t>
  </si>
  <si>
    <t>Tableau de conformité pour l'année 2020</t>
  </si>
  <si>
    <t>1. Intégration d'appareillage conforme dans le parc instrumental français et suivi des appareils conformes techniquement pour la surveillance réglementaire de la qualité de l'air.
2. Etude des demandes de la part des constructeurs/distributeurs sur la conformité technique des appareillages utilisés pour la surveillance réglementaire de la qualité de l'air.
3. Etude de l'intégration des dispositifs utilisables en tant que méthode indicative.</t>
  </si>
  <si>
    <t>1.	Gestion du processus de vérification de conformité d'appareillages pour la surveillance réglementaire de la qualité de l'air (bilan de l'instruction des dossiers pour mise à jour de la liste des appareils "utilisables en AASQA", état annuel de la conformité du parc instrumental français en lien avec Gestion'Air, statut des dispsitifs quant au type de méthode : mesure fixe, méthode indicative).
2.	Lors de la réception de dossiers pour la demande de vérification de conformité technique d'un appareil, les partenaires LCSQA (INERIS et IMT Lille Douai), en fonction du type d'appareillage réalisent les actions suivantes : 
-	Vérification administrative du dossier (adéquation avec les documents attendus selon la liste du document cadre)
-	Instruction technique du dossier permettant aux experts de juger de la possible adéquation avec les mesures réglementaires et le référentiel en vigueur
-	Présentation d'une synthèse à la CS "métrologie, QA/QC"</t>
  </si>
  <si>
    <t>F. Mathé / C. Marchand / R. Maillard</t>
  </si>
  <si>
    <t>IMT Lille Douai - Ineris - LNE</t>
  </si>
  <si>
    <t>L'objectif est de suivre l'origine des financements du dispositif de surveillance de la qualité de l'air.</t>
  </si>
  <si>
    <t>Conformément à l’article 27 de l’arrêté du 19 avril 2017 relatif au dispositif national de surveillance de la qualité de l’air ambiant, il s’agit d’effectuer le suivi du coût total du dispositif national de surveillance de la qualité de l’air. En 2021, il s'agira d'exploiter les données comptables et administratives des AASQA disponibles dans Gestion’Air. Ce rapport contiendra également les données financières du LCSQA et de Prev’Air et sera basé sur la trame de document défini avec le MTES en 2018. Le rapport portera sur la période 2015 – 2019. En outre, le LCSQA continuera à participer au sous GT PRSQA "évaluation économique". Si des besoins sont exprimés par les différents membres de ce sous GT, ils feront l'objet d'une liste qui sera soumise au MTES pour avis. En fonction des budgets disponibles et des priorités, il sera décidé de traiter ou pas ces demandes.</t>
  </si>
  <si>
    <t>Sous GT évaluation économique</t>
  </si>
  <si>
    <t>Stable mais travail effectué pour le BQA plus important (informations par régions également fourni)</t>
  </si>
  <si>
    <t>Septembre 2021</t>
  </si>
  <si>
    <t>Accompagnement de la mise en place du suivi pérenne des pesticides</t>
  </si>
  <si>
    <t>Mener les actions nécessaires à la mise en place du suivi pérenne et ses évolutions</t>
  </si>
  <si>
    <t>En 2021, cette action se décompose de la manière suivante :
1.	Travaux du GT pesticides pour la mise en place effective du suivi : 
-	Finalisation des scénarii de suivi en lien avec le travail sur les plans d’échantillonnage ;
-	Définition/appellation des sites de fond pour le suivi de l’imprégnation des pesticides ;
-	Appui au lancement du suivi pérenne.
2.	Tests métrologiques : 
-	Finalisation des tests d’efficacité de piégeage du dicamba, picloram et quinmérac  ;
-	Tests d’une nouvelle méthode d’analyse LC/MSMS du glyphosate sans dérivation etexamen des possibilités d’extension à d’autres substances ;
-	Finalisation des tests sur Leckel, sur filtre/mousse à 2,3 m3/h, puis si les résultats sont concluants, avec l’ajout de résine XAD2 ;
-	Tests de fonctionnement du DA80 avec sandwich résine avec reprogrammation de la configuration de fonctionnement de la turbine. En cas de résultats concluants, des tests de piégeage seront à effectuer sur les substances de la Campagne nationale exploiratoire des pesticides (CNEP).
3.	Appui à la mise en place de l’étude PestiRIV (Anses et Santé Publique France), en cohérence avec le suivi pérenne des pesticides.</t>
  </si>
  <si>
    <t>GT Pesticides</t>
  </si>
  <si>
    <t>F. Marlière / A. El Masri</t>
  </si>
  <si>
    <t>finalisation note méthodologique</t>
  </si>
  <si>
    <t xml:space="preserve">Description de la méthodologie et informer sur les données nécessaires et sur les difficultés spécifiques à la modélisation des pesticides.  </t>
  </si>
  <si>
    <t>Mai 2021</t>
  </si>
  <si>
    <t>Suivi de l'implantation des points de mesure et des régimes de surveillance de la qualité de l'air en France</t>
  </si>
  <si>
    <t>Assurer l’application correcte des procédures de modification du dispositif de surveillance et le suivi de la documentation exhaustive demandée par la Directive via le suivi des demandes de création/modification du dispositif de surveillance (ouverture/fermeture de points, suivi implantation des sites, modifications des régimes de surveillance...)</t>
  </si>
  <si>
    <t>En 2021, les activités suivantes seront conduites :
- Mise à disposition des dossiers station sur le site du LCSQA - Examen des dossiers stations et instruction des demandes d'ouverture/fermeture de sites ou points de mesure
- Collecte/saisie des métadonnées manquantes pour répondre aux exigences de rapportage de l'Europe
- Instruction des demandes de changement de régime
- Mise à jour des procédures existantes</t>
  </si>
  <si>
    <t>Création de dossiers stations pour sites NO2 passif</t>
  </si>
  <si>
    <t>F. Mathé / C. Mantelle / A. Frézier</t>
  </si>
  <si>
    <t>IMT Lille Douai - Ineris</t>
  </si>
  <si>
    <t xml:space="preserve">Une partie developpement instruction stations en P2 </t>
  </si>
  <si>
    <t>Assurer la maintenance corrective de la plateforme GEOD'AIR. Conduire les développements répondant aux besoins des utilisateurs et à l'évolution de la surveillance.</t>
  </si>
  <si>
    <t>Descriptif technique des travaux
Cette action regroupe les travaux relatifs au suivi et à la maintenance de l'application GEOD’AIR. Elle comprend les échanges avec le prestataire informatique, la déclaration et le suivi de bugs correctifs, la rédaction de cahiers des charges et de spécifications pour les évolutions, le suivi des développements et leur réception. 
Les évolutions majeures prévues cette année sont les suivantes :
- Développement et mise en production d'une version grand public de GEOD'AIR, qui mettra à disposition du public les données de surveillance réglementaire et les métadonnées associées [Invest.] : cette action fait suite à l’identification, par les services du Premier Ministre, de GEOD’AIR comme devant faire partie des bases de données dont l’ouverture au pulic doit intervenir en 2021. Cette demande fait suite à la publication en décembre 2020 du rapport « Pour une politique publique de la données - Mission Bothorel ». 
- Fin des développements destinés à reprendre dans GEOD'AIR les différents flux de la BDQA et fermeture de la BDQA (suite action 2020) [Invest.];  
- Développements nécessaires aux exigences du rapportage :
* Rapportage des données d’estimation objective (suite de l’action engagée en 2020) [Invest.];
*Rapportage des contributions naturelles [Invest.];
*Rapportage des données manuelles sous forme de séries temporelles en place des moyennes annuelles [Invest.] ;
- Amélioration du module de supervision des données (vérification de la complétude des données, suivi des mises à jour de points de mesure...) [Invest.] ;  
- Gestion des dossiers stations via GEOD’AIR : étude technique, spécifications fonctionnelles et (début des) développements (selon le budget nécessaire, les développements seront réalisés intégralement en 2021 ou en 2021 et 2022) [Invets.]. - Evolutions techniques pour la gestion de l’obsolescence et de la sécurité du système Ces évolutions régleront des problèmes potentiels de sécurité et faciliteront les futurs développements [Invest.].
Des développements seront également effectués (en interne) pour l’intégration dans GEOD'AIR des données ACSM du SIRTA et de l'IMT Lille Douai, des données manuelles MERA, en lien avec les spécificités EMEP, et des données de PUF. 
De plus, le format Excel de saisie des données de pesticides sera revu pour permettre une intégration directe de ces données dans GEOD'AIR. 
Enfin le flux de données ACSM/AE33 vers l’application RShiny (voir action CARA) sera automatisé.
N.B.: la mention [Invest.] signale les investissements (développements réalisés par le prestataire).</t>
  </si>
  <si>
    <t>Des développements majeurs en 2021. Développements nécessaires à l'intégration de nouvelles données</t>
  </si>
  <si>
    <t xml:space="preserve">Assurer la bancarisation des données et métadonnées dans GEOD’AIR.
Elaborer les statistiques réglementaires et assurer la diffusion des données et statistiques en sortie de GEOD’AIR.
Préparer le bilan annuel de la QA et les rapportages européens.
Elaborer et mettre en oeuvre des contrôles qualité </t>
  </si>
  <si>
    <t>Cette action regroupe l'ensemble des tâches qui concernent l'exploitation de GEOD'AIR, ce qui comprend la bancarisation des données et métadonnées de la qualité de l'air au niveau national et leur exploitation pour le bilan annuel de la qualité de l'air et les rapportages européens.
Il s'agit de suivre et mettre à jour les référentiels de GEOD'AIR relatifs au dispositif de surveillance (géographique, régimes, sites, points de mesures, moyens de mesures, dates de fonctionnement, métadonnées...) afin de garantir l'intégration et la diffusion des données au fil de l'eau ainsi que la qualité des métadonnées associées.
Cette action inclut également le contrôle et la supervision des données de mesure qui remontent au niveau national (mesures automatiques et manuelles) ainsi que le contrôle des données de mesure et des statistiques diffusées en sortie de GEOD'AIR. La consolidation et la mise en forme de ces statistiques pour les besoins du bilan annuel de la qualité de l'air sont comprises dans ce travail.
En 2021 plus spécifiquement, cette action comprendra: 
- une action pilote d'intégration de données historiques, en collaboration avec Atmo Occitanie; 
- la fin du travail requis pour la resoumission des données de 2013 et 2014, en réponse à la demande de la Commission européenne et de l'Agence européenne de l'environnement. Le travail à réaliser était plus important que prévu; 
- l'exploration des outils de vérification des données et statistiques proposés par l'Agence européenne de l'environnement sur l'AQ Portal, afin d'identifier les outils les plus pertinents pour nos besoins et intégrer leur utilisation dans les contrôles; 
- l'organisation de sessions de formation GEOD'AIR (en visio) et la rédaction d'une notice d'utilisation. Ce travail n'a pu être conduit en 2020 car il supposait la mise en service de nouveaux développements qui se sont finalement terminés début 2021.</t>
  </si>
  <si>
    <t>Action pilote avec Atmo Occitanie</t>
  </si>
  <si>
    <t>- Dépôt sur data.gouv de l'historique des données
- Fourniture sur demande de données de qualité de l'air (organismes de recherche, organismes d'Etat...)
- Réactualisation des données de population spatialisées (prise en compte de la dernière version de la base MAJIC (2019) et fourniture de ces données aux AASQA et aux missionnaires de service public qui en font la demande.</t>
  </si>
  <si>
    <t xml:space="preserve">Assistance auprès des utilisateurs
</t>
  </si>
  <si>
    <t>Estimer la contribution des poussières désertiques sur les teneurs en PM des DROM</t>
  </si>
  <si>
    <t xml:space="preserve">Cette tache fournie les données nécessaires à PREV’AIR pour l’évaluation des performances des prévisions établies sur les DROM notament par rapport à la composition des particules. Ce travail d’évaluation sera intégrée dans le rapport d’évaluation de Prev’air conjointement aux évaluations ménées sur la métropole.
Il s’agira aussi d’évaluer sur une période passée l’occurrence des dépassements PM10 concomitants à  des arrivées de panaches de poussières désertiques provenant du Sahara déterminés à partir des données Copernicus.
Le but étant d’appliquer une méthodologie pour la soustraction des contributions naturelles lors des dépassements PM10 relevés pour le rapportage européen.
La mise en place de la méthodologie s’appuiera sur l’analyses d’une centaine de filtres en Guadeloupe et Guyane (voire Martinique, pour vérifications ponctuelles). </t>
  </si>
  <si>
    <t>Mars 2021</t>
  </si>
  <si>
    <t>- Réaliser le rapportage réglementaire des datasets B à G au titre des directives qualité de l'air 
- Assurer un suivi des données rapportées et le cas échéant, des corrections réalisées à la suite des contrôles de l'Europe</t>
  </si>
  <si>
    <t>Cette action s'appuie sur le travail préparatoire de mise à jour des référentiels et d'intégration des données réalisé dans l'action "Exploitation de GEOD'AIR".
Elle consiste à :
- Générer les fichiers XML à partir de GEOD'AIR et en vérifier le contenu, 
- Déposer les fichiers sur la plateforme de dépôt européenne (CDR) en les accompagnant, le cas échéant, de notes justificatives, et effectuer les contrôles qualité,
- Analyser les fichiers déposés en s'appuyant sur les outils développés par l'AEE,
- Réaliser les corrections requises en fonction des résultats des contrôles et des demandes de la Commission européenne,
- Echanger avec l'équipe support de l'Agence européenne de l'environnement (AEE) (HelpDesk).
NB: En 2021, il est prévu, lorsque les données disponibles le permettent, de déclarer les contributions naturelles pour les dépassements PM10 observés dans les DROM. 
Trois phases de rapportage sont concernées :
- Transmission des données de l'année N-1, en septembre 2021 (datasets B, C, D, E1, G) ; 
- Transmission des données de l'année N-1, après correction, en novembre 2021 (datasets B, C, D, E1, G en fonction des corrections à apporter) ;
- Transmission des données de l'année N+1, ou "rapportage préliminaire", en décembre 2021 (datasets B , C, D).
Cette action comprend également d'éventuels dépôts correctifs qui, hors de ces périodes, se révèlent nécessaires (en 2021, dépôt des datasets relatifs aux années 2013 et 2014, cf. exploitation de GEOD'AIR).
A l'issue de chaque phase de rapportage, un tableau de bord des données rapportées (respect des échéances, résultats des contrôles QA/QC de l'AEE, corrections réalisées, actions correctives à mettre en oeuvre...) est complété. 
En réponse au renforcement continu des contrôles QA/QC élaborés par l'AEE, le LCSQA entreprendra en 2021 un suivi plus approfondi de ces contrôles (dans la limite des informations mises à disposition par l'AEE).
Enfin cette action comprend la participation du LCSQA aux réunions techniques IPR organisées par l'AEE (1 à 2 par an).</t>
  </si>
  <si>
    <t>- Réaliser le rapportage réglementaire des Plans et Programmes au titre des Directives Qualité de l'air 
- Assurer un suivi des plans rapportés et le cas échéant, des corrections réalisées à la suite des contrôles de l'Europe</t>
  </si>
  <si>
    <t>En ce qui concerne les plans et programmes (datasets H à K), le LCSQA est chargé des actions suivantes:
- consolidation des données transmises par les DREAL;
-  saisie de ces données dans l'outil PaPeRS du JRC mis à disposition sur l'AQ Portal pour faciliter la tâche des Etats membres,
- dépôt et contrôle des fichiers sur le CDR, en les accompagnant, s'il est besoin, de notes justificatives.
Ce travail requiert une phase d'itération avec le BQA et les DREAL/DEAL/DRIEE dans les régions concernées par des dépassements.
En 2020, un tableau de bord des données rapportées a été également mis en place pour les plans et programmes; il sera mis à jour à l'issue du rapportage.
Plus spécifiquement en 2021:
- Comme pour le rapportage des données de qualité de l'air, le LCSQA réalisera un suivi des nouveaux contrôles QA/QC développés par l'AEE, dans la limite des informations disponibles sur l'AQ Portal. En fonction de ces contrôles, le LCSQA précisera ou complètera les instructions adressées par le BQA aux DREAL avant la collecte d'informations.
-En 2020, le BQA a émis le souhait de mieux valoriser les ZFE. Si cette demande reste d'actualité, le LCSQA examinera la faisabilité de déclarer des ZFE en tant que mesures (dataset K en particulier).</t>
  </si>
  <si>
    <t>Fourniture des statistiques et métadonnées produites dans l'action "Exploitation de GEOD'AIR"
Fourniture des cartographies PREV'AIR
Fourniture de données CARA et MERA
Echanges avec le SDES (dont échéancier des livrables entre juin - juillet 2021)</t>
  </si>
  <si>
    <t>Juillet 2021</t>
  </si>
  <si>
    <t>Cette action pérenne vise à accompagner les AASQA dans l’évaluation de plans d’action. Elle intègre notamment des analyses chimiques au laboratoire par le LCSQA ou en collaboration avec différents laboratoires universitaires (e.g., IGE ou LSCE). En 2021, cette action permettra en particulier le maintien et le renforcement de l'accompagnement d'ATMO AuRA pour le suivi de l'impact de la mise en œuvre du "fond air bois" à Grenoble (poursuite du suivi mis en œuvre au cours des 10 dernières années)
La mise en œuvre des outils statistiques de traitement de données est réalisée par le LCSQA/INERIS avec les AASQA concernées. Cette action peut également comprendre la formation d'autres AASQA (sur demande auprès du LCSQA et en fonction des jeux de données exploitables déjà disponibles) à l'utilisation de ce type d'outils.</t>
  </si>
  <si>
    <t xml:space="preserve">Bilan des performances de PREV'AIR pour l'année N-1 </t>
  </si>
  <si>
    <t xml:space="preserve">Evaluation des prévisions PREV'AIR concernant l'année N-1 (2020) en adéquation avec le référentiel sur l'évaluation des prévisions établi par le GT prévision. Une partie associée à ce rapport concernera l'évalution de la composition des particules avec les données CARA. </t>
  </si>
  <si>
    <t>rapport</t>
  </si>
  <si>
    <t>P2 partie Antilles</t>
  </si>
  <si>
    <t>PREV'AIR DROM</t>
  </si>
  <si>
    <t>Initier les travaux de déploiement de Prev'air sur Mayotte et Réunion et analyser la possibilité de développer des post-traitements dans un contexte particulier en terme de couverture spatiale en stations de mesure.</t>
  </si>
  <si>
    <t>Préparation déploiement des prévisions Prev'Air sur la Réunion et Mayotte, qui nécessitera des échanges avec les AASQA concernées en 2021 pour la mise en place de la configuration optimale par rapport aux sources de pollutions affectant ces régions. Des réflexions seront engagées pour doter la prévision sur ces zones géographiques pourvu de réseaux de mesure peu étendus de post-traitements similaires (Analyse et AS) à ceux déployés pour la métropole.
La note fournie portera sur une description des configurations de PREV'AIR DROM pour la prévision à la Réunion et à Mayotte.</t>
  </si>
  <si>
    <t>Finalisation des documents  référentiel Prévision pour les parties tracabilité/qualité et évaluation et poursuite des travaux communs sur les indices de confiance et les pratiques de prévision.
Les livrables porteront simultanément sur d'une part, le volet assurance qualité et traçabilité, et d'autre part le volet évaluation des plateformes de prévision.</t>
  </si>
  <si>
    <t>Poursuite pour finaliser</t>
  </si>
  <si>
    <t>Référentiel méthodologique</t>
  </si>
  <si>
    <t>Couplage CHIMERE - SIRANE</t>
  </si>
  <si>
    <t>Poursuite du travail sur le couplage CHIMERE/SIRANE en lien avec l’exercice d’intercomparaison. Le développement de la méthodologie est en cours et est testé sur le jeu de données de l’exercice d’intercomparaison. Une note technique présentant la méthode sera rédigée pour début 2022.</t>
  </si>
  <si>
    <t>Appui au MTE</t>
  </si>
  <si>
    <t>Mise à jour du guide d'évaluation des PPA</t>
  </si>
  <si>
    <t>Harmoniser les pratiques d’évaluation des plans en faveur de la qualité de l’air au travers de la mise à jour du guide méthodologique pour l’élaboration et l’évaluation des plans et programmes</t>
  </si>
  <si>
    <t>En 2012, le LCSQA et les AASQA avaient élaboré un guide méthodologique pour l'élaboration et l'évaluation des plans et programmes. Dans le contexte actuel des contentieux européens, des demandes d’évaluations des plans et d’harmonisation de la méthodologie reviennent régulièrement. Cette action aura donc pour but de mettre à jour ce guide en prenant en compte les nouveaux outils dont disposent les AASQA, les méthodologies scientifiques les plus à jour et les cadres de rapportage européens. Elle permettra également de préciser les hypothèses à prendre en compte pour harmoniser les démarches sur le territoire.. La participation du LCSQA à la tâche CT5 de Fairmode (Forum for Air quality Modeling) « Best pratices for air management » permettra d’apporter un éclairage européen sur ces questions. Cette tâche a en effet pour objectif d’élaborer des recommandations (guide) pour aider là quantifier les actions possibles en faveur de la qualité de l’air et à quantifier les impacts en termes de concentration et autres indicateurs de l’impact de ces mesures.
Cette action est séparée en deux phases : échanges en comité restreint pour définir les attendus et échanges plus larges MTE/LCSQA/AASQA pour la déclinaison opérationnelle du guide.</t>
  </si>
  <si>
    <t>Feuille de route</t>
  </si>
  <si>
    <t>Novembre 2022</t>
  </si>
  <si>
    <t>E. Real</t>
  </si>
  <si>
    <t>Cette action comprend la gestion du dispositif CARA, permettant la constitution des banques d'échantillons et de données, ainsi que la participation directe du LCSQA à la mise en œuvre de mesures en continu, en particulier au SIRTA, observatoire appartenant au programme européen ACTRIS (infrastructure de recherche européenne sur les aérosols, nuages, et espèces gazeuses réactives) et représentatif de la pollution de fond en région Ile de France. 
Comme depuis 2008, le dispositif de mesures différées (prélèvements sur filtres) pourra être déclenché ponctuellement lors d’évènements de pollution à l’échelle nationale et/ou exceptionnels, en dimensionnant des campagnes de prélèvement et d’analyse afin de comprendre et de documenter ces situations spécifiques. Les mesures par analyseurs automatiques permettent aujourd’hui de disposer d’informations en temps réel sur la nature des principaux épisodes de pollution, en particulier ceux généralement observés entre novembre et avril (épisodes de combustion et/ou printaniers). Il s’agit ici de réaliser le recueil et la diffusion de ces informations au niveau national. Des exploitations seront réalisées à partir des données bancarisées dans GEOD'AIR.
Cette action comprend également un volet prospectif sur l'identification de nouveaux marqueurs organiques de sources de PM (biomasse, véhiculaire, primaires/secondaires...).
En outre, certains résultats obtenus (e.g., lors d'épisodes de pollution) seront comparés aux sorties de modèles de chimie-transport utilisés au sein du dispositif national de surveillance de la qualité de l’air. 
Par ailleurs, cette action comprend l'optimisation de l'alimentation automatique (à partir de Geod'air) de l'interface de visualisation permettant aux acteurs du dispositif de disposer d'une représentation en temps réel des données d'ACSM et d'AE33. Cette année, l'IMT Lille Douai contribuera en plus avec la fourniture des données ACSM, éventuellement FIDAS et  AE33, en temps quasi réel, du site "VDA" de Lille/Villeneuve d’Ascq . En cas d’épisodes de pollution, l’IMT Lille Douai fournira également sur demande dls données MARGA, OC-EC et PM (concentration massique) pour la campagne programmée sur le site rural de "Bugnicourt" d'avril à juin 2021.
Enfin, en 2021, des investissements seront réalisés pour assurer la jouvence d’équipements de la plate-forme du SIRTA mais également pour renforcer les activités d’observation avec la mise en place d’une mesure en continu de l’ensemble de la fraction carbonée.</t>
  </si>
  <si>
    <t>+ IMT :
- Fourniture données MARGA pour le printemps 2021
-  QA/QC site de Lille
+ Ineris : cofi investissement ACSM + TCA SIRTA</t>
  </si>
  <si>
    <t>O. Favez / V. Riffault</t>
  </si>
  <si>
    <t>Poursuite de la thèse LCSQA/Ineris-IMT Lille Douai sur PMF long-terme à partir des données ACSM du programme CARA</t>
  </si>
  <si>
    <t>L’analyse des jeux de données obtenus à l’aide des ACSM pour l'identification des principales sources d'aérosols organiques nécessite l’utilisation d’une interface spécifique de traitement de données (notamment considérant la taille des jeux de données vs les mesures de la composition chimique sur filtres), qui correspond à une évolution de l’interface déjà utilisée dans le programme CARA. Ce nouveau logiciel de traitement (SoFi Pro), acquis précédemment (Ineris et quelques licences AASQA) a déjà été mis en oeuvre sur le jeu de données acquis au SIRTA depuis 2011 (Cf action précédente).  L'objectif de cette thèse est de conduire l'analyse de jeux de données long terme ACSM de différents sites du programme CARA (dont Lille/Villeneuve d’Ascq, Rennes et Lyon) ou de travaux de recherches des membres LCSQA pour étudier les variabilités saisonnières et interannuelles des contributions des différentes sources de la matière organique particulaire.
Cette thèse sera également l'occasion d'accompagner les AASQA dans l'exploitation de leurs données via une formation à la modélisation statistique et à l’utilisation de l'outil SoFi Pro.</t>
  </si>
  <si>
    <t>Augmentation encadrement IMT car doctorante à l'IMT + accompagnement AASQA</t>
  </si>
  <si>
    <t>Il s’agit ici de développer des méthodologies simples mais rapides d’estimation des sources à partir des mesures du programme CARA. Ces méthodologies peuvent ensuite être directement utilisées par les AASQA, afin de disposer d’informations en temps quasi-réel sur l’origine des principales espèces chimiques particulaires. En 2021, l'évaluation du potentiel de l'utilisation de l'intelligence artificielle afin de quantifier les sources d'aérosols carbonés sera poursuivie, à partir des données et résultats ACSM et AE33 déjà disponibles, en particulier ceux obtenus récemment pour l'étude de sources des aérosols organiques au SIRTA. A partir du deuxième semestre 2021, cette action pourrait également intégrer des travaux du projet EU RI-Urbans (récemment soumis, et devant être mis en œuvre sur 4 ans), visant une meilleure intégration des nouvelles méthodologies et métriques de surveillance de la qualité de l’air au sein des acteurs opérationnels.</t>
  </si>
  <si>
    <t>Poursuite des essais IA (programme + important) et cofi Green Deal</t>
  </si>
  <si>
    <t>Etude chimie PM Littoral</t>
  </si>
  <si>
    <t>Caractérisation chimique des particules en zone littorale (Calais, Arrest, Dieppe et Le Havre) et analyse PMF associée</t>
  </si>
  <si>
    <t>Il s’agit ici de mener une étude en collaboration avec Atmo Hauts-de-France et Atmo Normandie (2 sites pour chaque AASQA) afin de mieux comprendre l’origine des dépassements fréquemment observés en bordure littorale au cours des 3-4 dernières années. Fournitures de 520 filtres pour prélèvements journaliers de début février à début juin 2021, puis analyses chimiques (pour IMT Lille Douai : analyse des 4 métaux réglementaires et de 33 autres métaux d’intérêt) et traitement PMF.
En plus des analyses "classiques", sur une sélection de filtres, l’analyse de marqueurs pertinents (isotopes stables de l'azote, petits acides, potentiel oxydant, …) sera menée à titre exploratoire (données absentes pour ce type de sites).
Pour l’IMT Lille Douai, cette action comprendra un investissement pour l’achat d’un refroidisseur pour l’ICP utilisée pour l’analyse des métaux (à mutualiser sur l’ensemble des actions impliquant ce type d’analyses).</t>
  </si>
  <si>
    <t>Prise en charge partie analyse par AASQA pour IMT ?</t>
  </si>
  <si>
    <t>O. Favez / L. Alleman</t>
  </si>
  <si>
    <t>Aide à la gestion et à la compréhension des épisodes de pollution sur la base de PREV'AIR et de CARA. Appui au fil de l'eau en situation d'épisode</t>
  </si>
  <si>
    <t>Expertise des épisodes de pollution sur la base des sorties de PREV'AIR et des données CARA. Poursuite des travaux relatif aux épisodes ozone avec le REX mené sur les épisodes de la période  2018-2020</t>
  </si>
  <si>
    <t>Gestion de la base de données sur les capteurs et systèmes capteurs et leurs utilisations</t>
  </si>
  <si>
    <t>- Maintenance évolutive de la base de données sur les micro-capteurs
- Traitement des questions relatives aux responsabilités juridiques (propriétés et responsabilité des informations en base)
- Sur la base des réponses au point précédent, réflexion commune sur la mise à disposition des données à des partenaires extérieurs aux membres du dispositif national (France et étranger)</t>
  </si>
  <si>
    <t>Cette action comprend différentes sous-actions :
1.	Maintenance et hébergement de la base de données Capt’Air (action IMT Lille Douai)
2.	Réalisation des évolutions de Capt’Air suite au retour d’expérience des utilisateurs (membres du dispositif national - Lien action “GT micro-capteurs”) et suite à la rédaction de la note “Quel capteur pour quel usage ?” (lien action “Exploitation de Capt’Air”) (action IMT Lille Douai)
3.	Prise de contact et traitement des questions juridiques en lien avec l’ouverture à des membres extérieurs au dispositif national de la base de données Capt’Air (responsabilités juridiques vis à vis des informations disponibles dans Capt’Air qui n'appartiennent pas toutes au LCSQA et de l’exploitation qui pourrait en être faite). Cette action pourra découler sur des évolutions de Capt’air</t>
  </si>
  <si>
    <t>Juridique à stabiliser.
Ouvrir sur données qui n'appartiennent pas au LCSQA. Demande Anses.
Maintenance reste</t>
  </si>
  <si>
    <t>S. Crunaire / T. Macé / L. Spinelle</t>
  </si>
  <si>
    <t>IMT Lille Douai - LNE - Ineris</t>
  </si>
  <si>
    <t>Exploitation de la base de données sur les capteurs et systèmes pour les mesures de polluants de l'air ambiant</t>
  </si>
  <si>
    <t>Evaluer l'intérêt et la pertinence des outils capteurs et systèmes capteurs dans le cadre des usages définis dans la note d'usages des systèmes capteurs pour la surveillance de la qualité de l'air et notamment dans le cadre de la surveillance réglementaire (en lien avec l'action conformité technique des appareillages)</t>
  </si>
  <si>
    <t>Suite à la mise en opérationel de la base de données Capt’Air en 2019, il est prévu cette année de :
-	Poursuivre le remplissage de la base de données dans sa forme actuelle et à partir des différents documents rendus disponibles dans le cadre du GT “micro-capteurs” (rapports d’étude, articles scientifiques, documentation constructeurs, etc.). Ainsi, chacun des membres du GT (LCSQA et AASQA) sera impliqué dans cette action ; l'effort de remplissage à partir de la littérature scientifique récente sur le sujet sera poursuivi en 2021 avec l'analyse d'articles sélectionnés parus au second semestre 2020 (article de review prioritairement, action IMT Lille Douai)
-	Réaliser une exploitation de la base de données ainsi qu'une analyse fine au regard des critères définis dans la note stratégique définissant le cadre d’utilisation des capteurs et systèmes capteurs pour la surveillance des polluants réglementés et d’intérêt national</t>
  </si>
  <si>
    <t>IMT contribue au remplissage via littératude scientifique. 2 mois de travail</t>
  </si>
  <si>
    <t>Mai 2022</t>
  </si>
  <si>
    <t>S. Crunaire / L. Spinelle/T. Macé</t>
  </si>
  <si>
    <t xml:space="preserve">P2 IMT </t>
  </si>
  <si>
    <t>Mise à l'épreuve en conditions réelles d'algorithmes de correction des données de systèmes capteurs</t>
  </si>
  <si>
    <t>Création d'une base de données de tests des algorithmes incluant des données capteurs et des données d'appareil de références</t>
  </si>
  <si>
    <t>En lien avec les récentes études sur les algorithmes utilisées pour réaliser l'étalonnage des systèmes capteurs dédiés à la mesure des polluants atmosphériques, l'Ineris propose de réaliser une étude portant sur l'application et la mise au point d'algorithme de traitement de données issues de systèmes capteurs dédiés à la surveillance de la qualité de l'air. Il s'agira dans un premier temps de définir le contexte de l'étude en s'appuyant notamment sur les acquis des exercices d'aptitudes réalisés les années précédentes et sur la "NOTE STRATÉGIQUE DÉFINISSANT LE CADRE D’UTILISATION DES CAPTEURS ET SYSTEMES CAPTEURS POUR LA SURVEILLANCE DES POLLUANTS RÉGLEMENTÉS ET D’INTÉRÊT NATIONAL". 
Cette première étape comprendra également la sélection de différents systèmes capteurs présentant des niveaux d'algorithmes de correction des données et une colocation initiale avec des appareils de mesure de référence. Cette phase de pré-test permettra une vérification du bon fonctionnement des systèmes sélectionnés et un premier contact avec les différents jeux de données générés.</t>
  </si>
  <si>
    <t>L. Spinelle / A. Gressent</t>
  </si>
  <si>
    <t>Pré-traitement et étude de la validité des données de micro-capteurs PM acquises en mobilité</t>
  </si>
  <si>
    <t>Volet modélisation : définir une stratégie de calibration par rendez-vous par méthode géostatistique
Volet mesure : Mise au point d’une méthode de prélèvement de référence qui serait déployée en mobilité pour évaluer les données capteurs de mesures de particules PM10 et/ou PM2.5</t>
  </si>
  <si>
    <t xml:space="preserve">Volet modélisation :
A partir de données de capteurs mobiles et fixes, de stations de références, et de modélisation a priori, on cherchera à définir une stratégie de calibration par la méthode des rendez-vous, en tirant partie des informations disponibles dans l'approche géostatistique qui - à travers les variogrammes - nous informe sur les distances de similitudes en fonction des polluants qui peuvent être exploitées pour optimiser ces calibrations
Volet mesures :
Les travaux menés consisteront à concevoir une stratégie de prélèvement de référence des particules pour réaliser des mesures de référence en mobilité en y intégrant des réflexions sur l’isocinétisme sur la base de recherches bibliographiques et de matériels disponibles sur le marché .
Par ailleurs, des essais de faisabilité de mesure de référence en mobilité en conditions réelles seront réalisés. Pour ce faire, différentes solutions techniques permettant l’échantillonnage des particules en mobilité seront étudiées et évaluées. </t>
  </si>
  <si>
    <t>IMT arrête en 2021 sur protocole mobilité. Reproposera en 2022 pour compléter le jeu de données sur gaz. Impact de la météo à étudier.</t>
  </si>
  <si>
    <t>A. Gressent / B. Berthelot</t>
  </si>
  <si>
    <t>Travailler avec les AASQA sur la mise au point d'une méthodologie de cartographie permettant d'utiliser les données de micro-capteurs</t>
  </si>
  <si>
    <t>Consolidation de la méthode de krigeage des microcapteur développée par le LCSQA en 2021 (cf. action 53-travaux 2021) , mise à disposition des codes et assistance aux AASQA. Participation à un exercice d'intercomparaison de cartographie des microcapteurs organisé dans le cadre de FAIRMODE</t>
  </si>
  <si>
    <t>Poursuite</t>
  </si>
  <si>
    <t>Note technqiue</t>
  </si>
  <si>
    <t>Etude de l'influence de différents types d’aérosols atmosphériques modèles sur la réponse de systèmes capteurs en laboratoire</t>
  </si>
  <si>
    <t>L’objectif de cette étude est d’évaluer l’influence de différents types d’aérosols atmosphériques modèles sur la réponse de systèmes capteurs en laboratoire.</t>
  </si>
  <si>
    <r>
      <t xml:space="preserve">Depuis 2019, le LCSQA-LNE est impliqué dans le développement d’un banc instrumenté permettant d’évaluer les performances métrologiques des systèmes capteurs soumis à un aérosol atmosphérique modèle. 
Entre 2019 et 2020, le montage du banc instrumenté a été réalisé. Il est constitué d’une enceinte climatique permettant de réguler la température entre -10°C et 40°C. Une chambre d’exposition a été installée au sein de cette enceinte climatique. Elle comporte une voie d’injection pour les aérosols. La circulation d’air dans la chambre d’exposition est réalisée grâce à 4 ventilateurs à vitesse réglable et d’une plaque en nid d’abeille. L’humidité relative est générée à l’aide d’un système d’humidification couvrant une gamme d’humidité relative entre 10% et 90%.  
L‘objectif de ces travaux est de :
-	Mener une réflexion LNE/INERIS sur la génération de différents types d’aérosol atmosphérique modèle en faisant varier les fractions minérales et inorganiques ainsi que la fraction carbone suie associé à une fraction organique afin de simuler différents microenvironnements (typologies urbaine, péri-urbaine et rural) ;
-	Réaliser de premiers essais pour évaluer l’influence de ces différents types d’aérosols atmosphériques modèles sur la réponse de systèmes capteurs.
</t>
    </r>
    <r>
      <rPr>
        <b/>
        <sz val="10"/>
        <rFont val="Calibri"/>
        <family val="2"/>
      </rPr>
      <t xml:space="preserve"> Investissements :</t>
    </r>
    <r>
      <rPr>
        <sz val="10"/>
        <rFont val="Calibri"/>
        <family val="2"/>
      </rPr>
      <t xml:space="preserve">
-	Générateur de particules</t>
    </r>
  </si>
  <si>
    <t>Lien demande AASQA travaux µcapteurs polluants non-réglementés</t>
  </si>
  <si>
    <t>LNE - Ineris</t>
  </si>
  <si>
    <t>Passer en appui ministère</t>
  </si>
  <si>
    <t>Adaptation du protocole d'évaluation en laboratoire des capteurs de gaz au cas des polluants gazeux non-réglementés</t>
  </si>
  <si>
    <t>Adapter aux systèmes capteurs utilisés pour les mesures de concentration en polluants gazeux non-réglementés émergents le protocole d’évaluation développé par le LCSQA en 2015-2016. Compte-tenu de l'intérêt croissant des AASQA pour les mesures NH3 et H2S, le focus sera mis en premier lieu sur ces 2 espèces.</t>
  </si>
  <si>
    <t>Les sous-actions traitées dans le cadre de cette action seront :
-	Enquête auprès des AASQA pour lister et sélectionner des capteurs d’intérêt utilisés pour la surveillance des polluants gazeux émergents ;
-	En accord avec le protocole d’évaluation mis en place pour les polluants gazeux réglementés et avec le protocole de certification mis en place par l’Ineris et le LNE, établissement d’un cahier des charges  validé par les 3 membres du LCSQA pour une comparaison en laboratoire homogène entre les différents capteurs identifiés ;
-	Définition des critères de performances métrologiques à évaluer et des protocoles de test associés (lien avec étude IMT Lille Douai « Vérifier l'adaptabilité de la ligne d'échantillonnage de gaz dédiée aux CIL N2 (polluants réglementés) pour l'organisation de CIL analyseurs automatiques de polluants inorganiques émergents (notamment NH3) ») ; 
-	Etude de faisabilité de mise en œuvre du protocole pour au moins un polluant gazeux choisi et les capteurs d’intérêt sélectionnés.
Pour l’IMT Lille Douai, cette action comprendra un investissement pour l’achat d’un analyseur spécifique à court temps de réponse adapté à la qualification des systèmes capteurs étudiés (investissement mutualisé avec l’action 60).</t>
  </si>
  <si>
    <t>Nouvelle</t>
  </si>
  <si>
    <t>C. Duc / N. Redon</t>
  </si>
  <si>
    <t>Ineris - IMT Lille Douai - LNE</t>
  </si>
  <si>
    <t>Particules ultrafines et black carbon</t>
  </si>
  <si>
    <t>Accompagner la mise en place de la surveillance des polluants émergents particulaire et ses évolutions</t>
  </si>
  <si>
    <t>En 2021, les travaux menés par le LCSQA-Ineris porteront sur :
•	L’accompagnement à la mise en œuvre de la stratégie nationale de surveillance par les AASQA et à l’exploitation de données ;
•	La rédaction d’un guide de mise en œuvre des Compteurs à Noyaux de Condensation (CNC) en AASQA ;
•	La réalisation de tests comparatifs des différents modèles de CNC ainsi qu’une veille scientifique.
En complément, les actions menées par le LNE seront les suivantes :
•	Définition de la procédure d’étalonnage des compteurs de particules à noyaux de condensation (mode opératoire, moyens techniques et humains associés)
•	Réflexion sur la structure et la mise en place d’une chaîne nationale de traçabilité métrologique pour ces instruments de mesure
Enfin, pour l’Ineris, cette action comprendre également l’achat d’un compteur à noyaux de condensation.</t>
  </si>
  <si>
    <t>Nouvelle méthode de mesure (prélèvement actif) pour 1,3-butadiène</t>
  </si>
  <si>
    <t>Développer une nouvelle méthodologie pour le prélèvement actif et l'analyse des concentrations en 1,3-butadiène dans l'air ambiant.</t>
  </si>
  <si>
    <t>Les résultats de l'étude menée en laboratoire sur les méthodes par prélèvement passif (Radiello code 141) et prélèvement actif (Carbopack X, 500 mg) pour la mesure des concentrations dans l'air ambiant de 1,3-butadiène ont montré que ces 2 méthodes n'étaient pas optimales pour le suivi de cette espèce (rétrodiffusion, effet de l'humidité, adsorption réduite). Des premiers essais menés avec des cartouches triple-lits (Carbograph1 TD, Carbopack X, Carboxen 1003 - MARKES) ont montré que la durée de prélèvement actif pourrait être augmentée jusqu'à 7 jours de prélèvement même dans des conditions environnementales “extrêmes” (HR = 80 %, T=30°C) contre moins de 24 heures avec le Carbopack X. Ces premiers essais doivent être confortés en laboratoire dans des conditions maitrisées permettant d'évaluer l'impact de la température, de l'humidité, de la concentration et des co-polluants sur la méthode. Il conviendra également d'évaluer les impacts pour les laboratoires d'analyse et de proposer une méthode d'analyse et pour évaluer les incertitudes de mesures associées.</t>
  </si>
  <si>
    <t>Demandes AASQA (Atmo GE, Qualit'air Corse)</t>
  </si>
  <si>
    <t>T. Léonardis / S. Crunaire</t>
  </si>
  <si>
    <t>Raccordement des mesures de 1,3-butadiène</t>
  </si>
  <si>
    <t>Dans l'attente de la révision de la VTR (au mois de mai au plus tard) et de l'avis de l'ANSES, le LNE poursuit les travaux de développement de nouveaux Matériaux de Référence Certifiés (MRC) pour assurer la traçabilité métrologique du 1,3-butadiène.
En 2019, le LNE a fabriqué des mélanges gazeux de référence par gravimétrie.
En 2020, le LNE a évalué la stabilité dans le temps des fractions molaires des mélanges gazeux gravimétriques.
En 2021, le LNE déterminera la justesse des mélanges gazeux préparés par rapport à un MRC d'un autre laboratoire national de métrologie et développera la méthode d'étalonnage des mélanges gazeux utilisés en routine par les AASQA pour étalonner les analyseurs de 1,3-butadiène.</t>
  </si>
  <si>
    <t>Poursuite 2021. Méthode d'analyse pour mélanges de gaz des AASQA à finaliser</t>
  </si>
  <si>
    <t>Réalisation d'une première CIL en laboratoire pour les analyseurs destinés à la mesure de polluants gazeux émergents</t>
  </si>
  <si>
    <t>Suite aux essais de faisabilité menés en 2020 et qui ont validé pour l’ammoniac l'adaptabilité de la ligne d'échantillonnage de gaz dédiée aux CIL N2 (polluants réglementés), un premier exercice de comparaison en laboratoire sera proposé en 2021 pour ce polluant, à destination des AASQA volontaires. Le but pour les participants consistera à mesurer (avec ses propres moyens) différents niveaux concentrations de NH3 dans une matrice donnée générées par le LCSQA-IMT Lille Douai à l’aide d’une source spécifique. 
 En complément, de cet exercice une étude de l'adaptabilité de la ligne pour la mesure d’H2S sera évaluée.</t>
  </si>
  <si>
    <t>1. Organisation d'une première CIL "analyseurs NH3 automatiques" à destination de quelques AASQA volontaires et du LNE (participation d'un analyseur ayant été étalonné au préalable)
2. Tests métrologiques pour la génération dynamique d'H2S : niveaux de concentrations variables, stabilité, influence des interférents (principalement H2O). Ces essais seront menés sur le système de distribution d'échantillon (matériau constitutif : verre borosilicaté) utilisé actuellement pour la CIL N2. Au besoin des adaptations y seront faites pour diminuer la réactivité aux parois pour ce polluant.</t>
  </si>
  <si>
    <t>Prolongation pour faire 1er exercice + tests H2S</t>
  </si>
  <si>
    <t>S. Crunaire / E. Tison / T. Macé</t>
  </si>
  <si>
    <t>Stratégie de surveillance de l'ammoniac dans l'air ambiant</t>
  </si>
  <si>
    <t>Déclinaison de la stratégie nationale de surveillance du NH3 en fonction des objectifs associés (ex. : surveillance des écosystèmes, formation de particules, cohérence avec les inventaires d’émissions, comparaison avec les sorties de modélisation, etc...) avec prise en compte des connaissances techniques du moment et de leurs contraintes associées.</t>
  </si>
  <si>
    <t>Les travaux de 2021 comprendront les actions suivantes :
- Recensement des besoins (niveau local / régional / national / international) ;
- Bilan des connaissances actuelles en matière de :
 --&gt; métrologie (moyens de mesure, traçabilité &amp; chaîne d'étalonnage au regard des moyens actuellement disponibles tels que le générateur de référence national par perméation, la première CIL ammoniac, action 60) ;
   --&gt; modélisation (capacités) ;
   --&gt; REX sur les niveaux mesurés ou modélisés (tant au niveau français qu'à l'étranger) ;
- Déclinaison des différents éléments de stratégie en fonction des objectifs de surveillance affichés.
A minima les CS EMTD, MAQCQ, Anticipation et Observatoires nationaux seront consultées durant cette action pour valider la stratégie globale proposée.</t>
  </si>
  <si>
    <t>S. Crunaire / O. Favez / T. Macé</t>
  </si>
  <si>
    <t>IMT P2</t>
  </si>
  <si>
    <t>Raccordement des mesures de H2S</t>
  </si>
  <si>
    <t>L'objectif est de réaliser une étude bibliographique pour renseigner les exigences en lien avec la traçabilité des mesures de H2S</t>
  </si>
  <si>
    <t>Afin de suivre l’avis de l’Anses émis en saisine n° « 2015_SA_0216 » relatif à l’identification, la catégorisation et la hiérarchisation de polluants actuellement non réglementés pour la surveillance de la qualité de l’air tel que le sulfure d’hydrogène (H2S), le LNE propose de réaliser une étude bibliographique portant sur :
- Les différentes possibilités de développement d'étalons de référence pour H2S ;
- Les différentes méthodes de raccordement des analyseurs de H2S des AASQA.
Le LCSQA examinera les résultats de cette étude bibliographique pour pouvoir décider de poursuivre en développant des étalons de référence et une méthode de raccordement des analyseurs des AASQA en 2022.</t>
  </si>
  <si>
    <t>Biblio H2S et propsotion d'une chaîne de raccordement
Contribution IMT à prévoir ??</t>
  </si>
  <si>
    <t>C. Sutour / S. Crunaire</t>
  </si>
  <si>
    <t>Etude bibliographique de la mesure de H2S dans l'air ambiant</t>
  </si>
  <si>
    <t>L'objectif de cette action est de faire une mise à jour de l'état de l'art réalisé en 2013 au sujet de la mesure d'H2S. Ce bilan comprendra notamment un avis documenté au sujet des interférents de mesures en fonction de la technique déployée.</t>
  </si>
  <si>
    <t>Plusieurs AASQA réalisent des mesures de H2S soit dans le cadre de la surveillance de l'échouage d'algues vertes ou d'algues Sargasses soit en relation avec le suivi de certaines activités industrielles (traitement de déchets, prétrochimie, etc.). Différentes méthodologies sont aujourd'hui mises en oeuvre et comprennent des mesures intégrées par prélèvement passif, des mesures par systèmes capteur et des mesures réalisées par analyseurs automatiques (directe ou par conversion). Cette action comprendra une synthèse des pratiques en vigueur au niveau national ainsi que des éléments pour la validation métrologique des mesures notamment en présence d'espèces jugées interférentes (ex. eau, autres composés soufrés, etc.).</t>
  </si>
  <si>
    <t>Lien demande Atmo NA + AASQA</t>
  </si>
  <si>
    <t>AS. Clincke / S. Crunaire</t>
  </si>
  <si>
    <t xml:space="preserve">Comparaison inter-laboratoires (CIL) sur la mesure du potentiel oxydant (PO) des PM </t>
  </si>
  <si>
    <t>Le potentiel oxydant (PO) des PM apparait comme un indicateur d'intérêt d’estimation du potentiel toxique des PM complémentaire à la surveillance de la masse des PM. Diverses questions techniques et métrologiques sur la robustesse de la mesure apparaissent néanmoins. L'objectif de cette action anticipative est d'obtenir des premiers éléments de protocoles de mesure harmonisés et de QA/QC de cet indicateur avant un éventuel déploiement à grande échelle.</t>
  </si>
  <si>
    <t>Le rapport de synthèse bibliographique LCSQA sur la mesure du potentiel oxydant des PM (Albinet, 2020) pour l’évaluation du stress oxydant a permis de mettre en avant l’intérêt de cet indicateur en termes d’évaluation du potentiel toxique des PM et pour la surveillance des PM dans l’air ambiant. Cependant, en amont d’un déploiement éventuel à plus grande échelle, il semble essentiel d’apporter des premiers éléments d’assurance et contrôle qualité (QA/QC) pour ce type de mesures qui peuvent ensuite contribuer à un processus de normalisation. L’action anticipative proposée par le LCSQA en termes métrologique sur cette métrique d’intérêt inclut l’organisation d’une comparaison inter-laboratoires (CIL) à l’échelle Européenne (voire internationale). L’analyse de différents matériaux d’essai (solutions étalons, extrait de PM, filtres d’air ambiant, blanc de terrain) serait prévue permettant d’évaluer plus précisément les biais à chaque étape de mesure et d’en améliorer les pratiques. Trois tests d’intérêt PODTT (dithiothreitol),  POAA (acide ascorbique) et POGSH (glutathion) seraient à mettre en œuvre sur tous les matériaux d’essais par les laboratoires participants à la CIL. Enfin, l’analyse d’un matériau de référence certifié (MRC dont la composition chimique est bien connue), permettrait aussi de consolider la comparaison et de fournir des valeurs indicatives de référence pour celui-ci qui sont essentielles en termes de QA/QC. Compte tenu de la diversité des conditions opératoires existantes pour un même test de mesure du PO, et afin de tendre vers des protocoles plus harmonisés, il conviendrait que les participants mettent en œuvre leur propres protocoles, permettant d’évaluer les différentes méthodes existantes actuellement. Ceci permettrait également de mettre en œuvre un protocole de mesure commun, même imparfait, pour évaluer les biais générés par les opérateurs. Le nombre de laboratoires réalisant ce type des mesures en France est de trois et en Europe au moins une dizaine sont déjà identifiés. Leur participation permettrait d’obtenir des résultats statistiquement représentatifs. Le travail sera programmé sur deux années de la façon suivante :
•	(2021) : Tests exploratoires à réaliser en amont (Ineris, IMT Lille Douai et IGE). Réunions d’organisation du groupe pilote (Ineris, IMT Lille Douai, IGE, Univ. Paris-Diderot) et avec les différents participants Européens (Internationaux) potentiels afin de définir les conditions, et matériaux d’essais de la CIL. Collecte et préparation des matériaux d’essais. 
•	(2022) : Création de la plateforme d’inscription et de rendu des résultats. Envoi de matériaux d’essais nécessaires et lancement de la CIL. Collecte des résultats, analyse des données, réunion de restitution et rédaction du livrable final.</t>
  </si>
  <si>
    <t>En partie (CS Anticipation)</t>
  </si>
  <si>
    <t>Lien demande Atmo AuRA + HdF travaux PoTox</t>
  </si>
  <si>
    <t>A. Albinet / L. Alleman</t>
  </si>
  <si>
    <t>Appui du LCSQA au Ministère en charge de l’Environnement dans son rôle de donneur d’ordre du dispositif national de surveillance de la qualité de l’air</t>
  </si>
  <si>
    <t xml:space="preserve">Les trois membres du LCSQA apporteront un appui au ministère chargé de l’environnement dans le cadre de différentes actions :
•	Evolution de l’arrêté surveillance,
•	Elaboration des orientations annuelles de l'Etat destinées aux AASQA,  
•	Reponse aux sollicitations des AASQA et du BQA en lien avec la réglementation
Conformément à l'instruction du 12 août 2014 le LCSQA procédera au recensement des moyens techniques et humains des AASQA potentiellement mobilisables en cas d’accidents impliquant un établissement industriel. Il mettra ces informations à disposition de la CASU.
La Directrice exécutive du LCSQA (rattachée à l'Ineris) restera en contact permanent avec le ministère afin d'essayer de répondre dans les meilleurs délais aux sollicitations du ministère chargé de l’environnement en fonction de l’actualité. </t>
  </si>
  <si>
    <t>Préparation de la révision des Directives</t>
  </si>
  <si>
    <t>Participation au processus de révision des Directives engagé par la Commission Européenne en 2021 et devant aboutir à une proposition de cette dernière en 2022.</t>
  </si>
  <si>
    <t>En 2021, cette action consistera à répondre aux sollicitations de la Commission européenne et des réseaux d'experts européens (AQUILA , FAIRMODE...) : participation à des ateliers et réunions, réponse à des questionnaires... et à faire valoir la position française sur les plans technique et stratégique  dans le processus de révision des Directives engagé par la Commission.</t>
  </si>
  <si>
    <t>E. Leoz / F. Mathé / L. Malherbe</t>
  </si>
  <si>
    <t>Définition des besoins nationaux</t>
  </si>
  <si>
    <t>Prise en compte des besoins régionaux vis à vis des impératifs nationaux (MERA, CARA, IEM, Surveillance de l'ozone et ses précurseurs, modélisation, indice national et suivi d'équivalence).</t>
  </si>
  <si>
    <t>Pour 2021, le LCSQA mènera les actions suivantes ayant pour objectif de déterminer les besoins nationaux par région : 
- Définition des stations indispensables à la modélisation de Prev'Air
- Liste des stations indispensables pour  le dispositif CARA 
- Définition du besoin en points de mesure pour le calcul de l'indice national (PM2,5)
- Décision de la pérénnisation des stations "suivi d'équivalence"</t>
  </si>
  <si>
    <t>Nouvelle tâche sur demande du BQA</t>
  </si>
  <si>
    <t>R.Maillard / F. Mathé / A. Colette</t>
  </si>
  <si>
    <t>LNE - IMT Lille Douai - Ineris</t>
  </si>
  <si>
    <t>Assurer la coordination et l'animation du dispositif national de surveillance</t>
  </si>
  <si>
    <t>Les trois membres du LCSQA en appui du ministère se chargeront de :
1.	L'organisation et la participation aux Comités de Pilotage de la Surveillance (CPS). Le LCSQA contribuera à la définition des ordres du jour, la mise en ligne des documents, la participation aux réunions et la rédaction des compte-rendus. La Directrice exécutive du LCSQA (rattachée à l'Ineris) se chargera du secrétariat.
2.	L'animation et participation aux différentes instances de la nouvelle comitologie du dispositif national de surveillance. 
En 2021, en lien avec la refonte de la comitologie afin de répondre aux actions du PNSQA, le LCSQA assurera les missions suivantes concernant les différentes Commissions de Suivi (CS) et Groupes de Travail (GT) qui seront mis en place :  l'animation, l'aide à la définition des feuilles de route, la réalisation du bilan des travaux, la planification des réunions, l'élaboration des ordres du jour, le suivi des résolutions/décisions. 
L'accent sera mis notamment sur les thématiques à enjeu (ex : micro capteurs, polluants émergents, prévision, etc.).</t>
  </si>
  <si>
    <t>En lien avec le contrat de performance (2016-2021) du LCSQA, les trois membres contribueront aux actions suivantes en 2021 :
1.	Préparation du programme annuel du LCSQA pour 2021 et 2022. Pour la préparation du programme annuel le LCSQA tiendra compte des besoins et des priorités exprimés par le MTE, des évolutions législatives et normatives et des sujets d'intérêt pour le dispositif national ainsi que des besoins exprimés par les AASQA et la fédération Atmo France au travers des différentes instances de pilotage.
2.	Définition des jalons prioritaires pour 2021 et bilan des jalons et des indicateurs pour 2020. Les jalons prioritaires seront définis par les trois membres du LCSQA et le MTE. Un suivi de l'avancement de ces jalons et indicateurs sera effectué lors des Comités de Pilotage (COPIL) entre le LCSQA et le MTE.
3.	Préparation du prochain contrat de performance et renouvellement de la convention GIS. Pour ce faire les membres seront mis à contribution lors d’une journée de travail dont les modalités seront adaptées à l’évolution de la crise sanitaire
4.	Organisation et participation aux COPIL avec le MTE. Le LCSQA organisera deux COPIL consacrés au suivi du programme de travail du LCSQA dans les quels le suivi des outils informatiuqe sera également traité.
5.	Rédaction d’un rapport d’avancement en octobre 2021.
La Directrice exécutive du LCSQA (rattachée à l'Ineris) se chargera de la préparation des documents, de l'organisation des réunions et du suivi des actions.</t>
  </si>
  <si>
    <t>Instruction des demandes de subventions d'investissement et participation, en appui au MTES et aux DREAL, à l'instruction des demandes de subventions de fonctionnement.</t>
  </si>
  <si>
    <t>Cette action menée en 2021 porte sur les points suivants :
-	La mise à jour de Gestion’Air avant ouverture de l'exercice de 2022 pour 2021 avec notamment, les corrections des saisies AASQA dans le parc 2020 et la mise à jour des tables "modèle / fournisseur / coût / conformité technique" ;
-	Les corrections, le cas échéant, des données saisies par les AASQA dans Gestion’Air (ex : choix erroné du modèle d'un équipement du parc ou correction dans les demandes) ;
-	L'instruction des demandes d’investissement pour l'équipement des AASQA (en fonction des thématiques, les trois membres du LCSQA contribueront à l'instruction des demandes) : examen et synthèse des besoins en investissement (avec appui technique d’experts si besoin) ; édition des principales données nécessaires au MTE pour l'instruction des demandes en fonctionnement. Ces instructions se feront exclusivement sous Gestion’Air.</t>
  </si>
  <si>
    <t>En 2021, les modifications apportées au logiciel Gestion'air porteront sur les points suivants : 
•	Edition du bilan comptable
•	Ajout de comptes pour la Comptabilité générale
•	Retour des AASQA lors de la procédure d’instruction
•	Pouvoir dé-valider une étape spécifique d’un acteur spécifique
•	Ecrans besoins - Appareil conforme de moins de 10 ans
•	Ecrans besoins - Besoins nationaux
•	Réduction des temps de chargement
•	Lecture seule des comptes de bilan 217</t>
  </si>
  <si>
    <t>Défendre la position française dans les processus d'élaboration et de révision des référentiels techniques normatifs (inter)nationaux via le circuit classique (AFNOR, CEN, ISO) ou via les pôles d'expertise européens (AQUILA, FAIRMODE, AQEG)</t>
  </si>
  <si>
    <t>1.	Normalisation : participation aux groupes de travail européens pour l'air ambiant : WG11 (IMT LD), WG12 (IMT LD), WG13 (IMT LD), WG15 (IMT LD et Ineris), WG32 (Ineris), WG35 (Ineris), WG42 (IMT LD, I Ineris et LNE), WG43 (IMT LD et Ineris) et WG44 (Ineris).
Participation aux réunions des organismes de normalisation : réunion plénière annuelle TC 264 "Air quality" (IMT LD), groupe de coordination AFNOR X43A "Qualité de l'air " (IMT LD, Ineris et LNE), Commissions de Normalisation AFNOR X43D "atmosphères ambiantes" (IMT LD, Ineris et LNE) et E29EG "Préparation et utilisation de mélanges de gaz en analyse" (LNE), ISO TC 158 "Analyse des Gaz" (LNE).
2.	Animation du groupe d'experts ad hoc AFNOR pour l'élaboration d'un fascicule de documentation dédié au micro-capteurs (définitions, usages potentiels, spécifications techniques associées) destiné à devenir un document de référence sur le sujet (IMT LD)
3.	Animation du GT ad hoc AFNOR et révision des normes relatives au prélèvement et à l’analyse des pesticides par le LCSQA- Ineris (REX CNEP).
4.	Participation à la validation de traduction des textes lors de la mise en enquête et aux enquêtes proprement dites (IMT LD et Ineris).
5.	Contribution aux activités des groupes de travail européens relatifs à la modélisation, notamment FAIRMODE (cartographie microcapteur, evaluation PPA, assurance qualité) et WG43 (élaboration de work package) (Ineris).
6.	Lien avec la réglementation européenne : Participation aux associations européennes AQUILA (IMT LD et Ineris) + FAIRMODE (Ineris) et aux meetings européens organisés par la Commission (AQ expert group : Ineris) et l'Agence européenne (EIONET : Ineris). (NB: meetings techniques IPR inclus dans l'action rapportage)</t>
  </si>
  <si>
    <t>Les trois membres du LCSQA se chargeront de contribuer en 2021 à la valorisation des travaux du LCSQA et du dispositif au travers des actions suivantes :
1.	La rédaction du rapport annuel d'activités 2020. Comme précisé dans le contrat de performance (2016-2021) du LCSQA, ce rapport synthétisera tous les travaux du LCSQA de l'année 2020.
2.	La publication d'actualités au fil de l'eau permettant de mettre en avant les principales informations d'intérêt pour le dispositif et des résultats marquants des travaux du LCSQA
3.	La finalisation de la rédaction des fiches thématiques. Plusieurs fiches thématiques décrivant les missions et les actions du LCSQA (incluant les observatoires nationaux MERA et CARA) seront rédigées et mises à disposition sur le site web du LCSQA. Les fiches MERA ont été initiées et certaines mises en ligne en 2019.
4.	La participation à des formations, des cours universitaires ou des journées techniques afin de présenter le dispositif national de surveillance ou des actions du LCSQA.
5.	Une publication concernant les deux Essais d'Aptitudes des micro-capteurs (EAµC) réalisés en 2018 sera soumise et le suivi de publication sera assuré en 2021</t>
  </si>
  <si>
    <t>Le site internet du LCSQA (www.lcsqa.org) a été mis en service en décembre 2001, en accès privé pour les membres du dispositif national de surveillance de la qualité de l’air : AASQA, ADEME, LCSQA et ministère chargé de l’environnement.
En 2003, le site a été ouvert au public et à partir de 2007, le site a subi une refonte complète ainsi qu’une migration vers Drupal v6 (logiciel permettant d’éditer, gérer et d’organiser des contenus de site web). Depuis 2007, le site s'est enrichi considérablement mettant en place des fonctionnalités et des outils non prévus à l'origine, comme par exemple Vigilance Atmosphérique. Depuis 2016, l'assistance technique de Drupal v6 n'est plus assurée par le concepteur. En 2016, des travaux de mise à jour du site ont eu lieu avec notamment l'amélioration de la navigabilité sur le site et la refonte de l'espace documentaire. Le budget alloué n'a pas cependant permis de réaliser la totalité des mises à jour demandées. En 2017, la poursuite des aménagements du site (ainsi que Vigilance Atmosphérique) a contribué à son amélioration. Le LCSQA a également lancé un appel d'offre pour la réalisation de la migration du site en Drupal V8 ; les travaux avec le prestataire ont débuté en 2017 et se sont poursuivis en 2018 : migration du site en V8 effective, mise en production en février, suivi, identification des bugs par la MOA et garantie assurée par la TMA. En 2019, différentes actions ont été poursuivies telles que Suivi de la maintenance du site, Mise à jour régulière de son contenu, création des pages spécifiques sur le site du LCSQA : pages MERA, page spécifique au rapportage, etc. Evolution de l’outil vigilance : suppression des icônes sur les cartes des mesures préfectorales, ajout d’un menu déroulant afin de filtre le type de mesure mise en place, affichage de toutes les régions de France sur la page principale
En 2021, les actions récurrentes sont maintenues : suivi de la maintenance du site et mise à jour régulière de son contenu. 
Enfin :
•	La création de pages web spécifiques est toujours en cours : page « rapportage », page « outil de visualisation des données temps réel » du programme CARA, page « suivi des dossiers stations », etc. 
•	La traduction en anglais des pages grand public pourra être réalisée après intégration des pages attendues.
•	La mise à disposition de Bison-futé des informations necessaires pour l’affichage des cartes de vigilance et d’autres informations concernant les actions en lien avec le trafic routier sur leur site web.
•	Mise en conformité du site LCSQA vis à vis de la RGPD.</t>
  </si>
  <si>
    <t>DELTA vs cible haute</t>
  </si>
  <si>
    <t>Cibles hautes pour convention 2021</t>
  </si>
  <si>
    <t>Cibles basses pour convention 2021</t>
  </si>
  <si>
    <t>Pour rappel, budget 2020</t>
  </si>
  <si>
    <t>Les onglets 2020 et 2021 ont été laissés pour rappel.</t>
  </si>
  <si>
    <t>Onglet 2022</t>
  </si>
  <si>
    <t>Les lignes en orange sont celles dont la durée en 2021 était de 12 mois. LIGNES A SUPPRMER A PRIORI. MAINTIEN A JUSTIFIER</t>
  </si>
  <si>
    <t>Les lignes en jaune sont celles dont la durée en 2021 était de 24 mois ou plus. LIGNES A PASSER A 12 MOIS ou 24 MOIS A PRIORI. SI DUREE PLUS LONGUE A JUSTIFIER</t>
  </si>
  <si>
    <t>Les autres lignes correspondent a priori à des actions récurrentes (durée : sans objet) sur lesquelles les efforts de rationalisation doivent être maintenus et appliqués</t>
  </si>
  <si>
    <t>Les cellules grisés sont celles qui comportent les formules. Elles se remplissent automatiquement une fois les heures et le budget fonctionnement et investissement renseignés. NE PAS TOUCHER !!!! Pour les lignes à compter à 100% je le ferai à la fin de l'exercice</t>
  </si>
  <si>
    <t>Les heures doivent être rentrées dans les cellules colorées. Le fonctionnement et les investissements sont à renseigner en €</t>
  </si>
  <si>
    <t xml:space="preserve">Colonnes O et P : renseigner la tendance de l'action (à la hausse, à la baisse ou stable) lorsqu'il s'agit d'une action existante en 2021 et justifier la tendance </t>
  </si>
  <si>
    <t xml:space="preserve">Colonne M : si l'action est prévue dans une CS ou un GT signaler la CS ou GT correspondant </t>
  </si>
  <si>
    <t>Pour des nouvelles action insérer des nouvelles lignes sur la bonne orientation et le bon objectif du contrat de performance. Les intitulés sont disponibles dans "Menus déroulants". Mettre "NEW" en colonne H</t>
  </si>
  <si>
    <t>Les decriptifs 2021 ont été laissés pour mémoire en police grise. Ils sont à actualiser et à passer en police noire une fois fait.</t>
  </si>
  <si>
    <t>Rappel : renseigner toutes les cellules vides pour que le publipostage puisse se faire dans des bonnes conditions</t>
  </si>
  <si>
    <t>Les budgets cibles sont disponibles à la ligne 86, colonnes de AC à AF</t>
  </si>
  <si>
    <t>Onglet Données de référence</t>
  </si>
  <si>
    <t>Modifier le coût horaire dans la partie orange !!! Je me chargerai de le faire dans un second temps dans les cellules vertes qui sont protégées actuellement</t>
  </si>
  <si>
    <r>
      <t xml:space="preserve">Commentaires LCSQA
</t>
    </r>
    <r>
      <rPr>
        <b/>
        <sz val="10"/>
        <color rgb="FFC00000"/>
        <rFont val="Calibri"/>
        <family val="2"/>
      </rPr>
      <t>Mettre NEW si nouvelle action</t>
    </r>
  </si>
  <si>
    <t>Tendance :
2022 vs 2021</t>
  </si>
  <si>
    <t>Total IMT Nord Europe</t>
  </si>
  <si>
    <t>Demande fonctionnement IMT NE</t>
  </si>
  <si>
    <t>Demande investissement IMT NE</t>
  </si>
  <si>
    <t>Coût fonctionnement IMT NE</t>
  </si>
  <si>
    <t>Coût investissement IMT NE</t>
  </si>
  <si>
    <t>Coût fonctionnement INERIS MOCA</t>
  </si>
  <si>
    <t>Coût investissement INERIS MOCA</t>
  </si>
  <si>
    <t>Coût fonctionnement INERIS DATA</t>
  </si>
  <si>
    <t>Coût investissement INERIS DATA</t>
  </si>
  <si>
    <t>Coût fonctionnement INERIS ASUR</t>
  </si>
  <si>
    <t>Coût investissement INERIS ASUR</t>
  </si>
  <si>
    <t>Coût fonctionnement INERIS ANAE</t>
  </si>
  <si>
    <t>Coût investissement INERIS ANAE</t>
  </si>
  <si>
    <t>Coût fonctionnement INERIS EMIS</t>
  </si>
  <si>
    <t>Coût investissement INERIS EMIS</t>
  </si>
  <si>
    <t>Coût fonctionnement INERIS PROX</t>
  </si>
  <si>
    <t>Coût investissement INERIS PROX</t>
  </si>
  <si>
    <t>Coût fonctionnement INERIS MIVG</t>
  </si>
  <si>
    <t>Coût investissement INERIS MIVG</t>
  </si>
  <si>
    <t>IMT NE Nb d'heures ING</t>
  </si>
  <si>
    <t>IMT NE Nb d'heures Expert</t>
  </si>
  <si>
    <t>IMT NE Nb d'heures ETAM</t>
  </si>
  <si>
    <t>IMT NE Coût de fonctionnement (€)</t>
  </si>
  <si>
    <t>IMT NE Coût d'investissement (€)</t>
  </si>
  <si>
    <t>INERIS MOCA -
Nb d'heures ING</t>
  </si>
  <si>
    <t>INERIS MOCA - 
Nb d'heures Expert</t>
  </si>
  <si>
    <t>INERISMOCA -
Nb d'heures ETAM</t>
  </si>
  <si>
    <t>INERIS MOCA - 
Coût de fonctionnement (€)</t>
  </si>
  <si>
    <t>INERIS MOCA - 
Coût d'investissement (€)</t>
  </si>
  <si>
    <t>INERIS DATA -
Nb d'heures ING</t>
  </si>
  <si>
    <t>INERIS DATA - 
Nb d'heures Expert</t>
  </si>
  <si>
    <t>INERIS DATA -
Nb d'heures ETAM</t>
  </si>
  <si>
    <t>INERIS DATA - 
Coût de fonctionnement (€)</t>
  </si>
  <si>
    <t>INERIS DATA - 
Coût d'investissement (€)</t>
  </si>
  <si>
    <t>INERIS ASUR -
Nb d'heures ING</t>
  </si>
  <si>
    <t>INERIS ASUR - 
Nb d'heures Expert</t>
  </si>
  <si>
    <t>INERIS ASUR -
Nb d'heures ETAM</t>
  </si>
  <si>
    <t>INERIS ASUR - 
Coût de fonctionnement (€)</t>
  </si>
  <si>
    <t>INERIS ASUR - 
Coût d'investissement (€)</t>
  </si>
  <si>
    <t>INERIS ANAE -
Nb d'heures ING</t>
  </si>
  <si>
    <t>INERIS ANAE - 
Nb d'heures Expert</t>
  </si>
  <si>
    <t>INERIS ANAE -
Nb d'heures ETAM</t>
  </si>
  <si>
    <t>INERIS ANAE - 
Coût de fonctionnement (€)</t>
  </si>
  <si>
    <t>INERIS ANAE - 
Coût d'investissement (€)</t>
  </si>
  <si>
    <t>INERIS EMIS -
Nb d'heures ING</t>
  </si>
  <si>
    <t>INERIS EMIS - 
Nb d'heures Expert</t>
  </si>
  <si>
    <t>INERIS EMIS -
Nb d'heures ETAM</t>
  </si>
  <si>
    <t>INERIS EMIS - 
Coût de fonctionnement (€)</t>
  </si>
  <si>
    <t>INERIS EMIS - 
Coût d'investissement (€)</t>
  </si>
  <si>
    <t>INERIS PROX -
Nb d'heures ING</t>
  </si>
  <si>
    <t>INERIS PROX - 
Nb d'heures Expert</t>
  </si>
  <si>
    <t>INERIS PROX -
Nb d'heures ETAM</t>
  </si>
  <si>
    <t>INERIS PROX - 
Coût de fonctionnement (€)</t>
  </si>
  <si>
    <t>INERIS PROX - 
Coût d'investissement (€)</t>
  </si>
  <si>
    <t>INERIS MIVG -
Nb d'heures ING</t>
  </si>
  <si>
    <t>INERIS MIVG - 
Nb d'heures Expert</t>
  </si>
  <si>
    <t>INERIS MIVG -
Nb d'heures ETAM</t>
  </si>
  <si>
    <t>INERIS MIVG - 
Coût de fonctionnement (€)</t>
  </si>
  <si>
    <t>INERIS MIVG - 
Coût d'investissement (€)</t>
  </si>
  <si>
    <t>Le LNE propose de poursuivre les activités récurrentes permettant d’assurer un bon niveau de performances métrologiques pour l'ensemble des étalons de référence servant au raccordement des étalons des AASQA :
- Analyse des impuretés majeures dans les composés purs (NO, BTEX, air, azote…) utilisés pour préparer les mélanges gazeux de référence gravimétriques, 
- Préparation et validation des mélanges gazeux de référence gravimétriques pour des composés tels que le NO, le CO et les BTEX, 
- Suivi de la stabilité des mélanges gazeux de référence gravimétriques de NO et de BTEX par comparaison avec des mélanges gazeux de référence d’un autre laboratoire national de métrologie, 
- Maintenance de la rampe de fabrication des mélanges gazeux de référence gravimétriques comprenant l’étalonnage des matériels mis en oeuvre lors de la préparation de ces mélanges gazeux (Etalonnage des capteurs de pression, des masses étalons…) et la réalisation de maintenances périodiques des matériels (ex : maintenance des pompes à vide…), 
- Vérification annuelle de la justesse du comparateur de masse, - Pesée mensuelle des tubes à perméation pour déterminer leur débit de perméation,
- Vérification hebdomadaire du bon fonctionnement des tubes à perméation de SO2 en les comparant entre eux (Tubes classiques pesés tous les mois ou tube de la balance à suspension électromagnétique),
- Maintenance des bancs d’étalonnage de NO, NO2, CO, SO2 et BTEX (Etalonnage des débitmètres Molbox/Molbloc, maintenance des analyseurs…), 
- Maintenance des 2 photomètres de référence NIST (Etalonnage des capteurs de pression et de température, analyse mensuelle de l'air zéro alimentant les photomètres…), 
- Comparaison semestrielle entre les 2 photomètres de référence NIST.</t>
  </si>
  <si>
    <t xml:space="preserve">Pour 2022, le LNE propose de poursuivre ses activités de raccordement :
- Raccordements des étalons des laboratoires de niveau 2 (France métropolitaine) tous les 6 mois pour les composés SO2, NO/NOx, CO, O3, NO2 et Air zéro,
- Raccordements des étalons du laboratoire de niveau 2 de Madininair deux fois par an (raccordement des deux diluteurs générant des mélanges gazeux de CO, NO/NOx et SO2 en alternance et du générateur d’ozone),
- Raccordements des étalons des réseaux de mesure Atmo Réunion et de Mayotte deux fois par an (raccordement des mélanges gazeux basses fractions molaires de NO/NOx, CO et SO2 et du générateur d’ozone),
- Raccordements de tous les mélanges gazeux de BTEX et de 1,3-butadiène utilisés par les AASQA.
Grâce à la subvention 2021 du ministère en charge de l’environnement, il a été possible de remplacer notre instrument vieillissant par un nouveau chromatographe en phase gazeuse qui devrait être livré début Janvier 2022.
Par conséquent, en 2022, le LCSQA-LNE propose de transposer la méthode d’étalonnage des BTEX actuellement utilisée sur le nouveau chromatographe en phase gazeuse (en lien avec la fiche sur le Raccordement des mesures de 1,3-butadiène). </t>
  </si>
  <si>
    <t>Mise à disposition de cales étalons pour les analyseurs automatiques (microbalances à variation de fréquence et jauges radiométriques de 2 modèles différents) ou évaluation des dispositifs d'AASQA à l'IMT Nord Europe. Ces cales permettent aux AASQA de vérifier l’étalonnage de leurs appareils ainsi que leur linéarité (le cas échéant directement en station de mesure). Une procédure de contrôle de la conformité des débits de prélèvement accompagne également les dispositifs, permettant ainsi de vérifier le respect des consignes de prélèvement.</t>
  </si>
  <si>
    <t>Pas de fonctionnement à prévoir en 2022</t>
  </si>
  <si>
    <t>IMT Nord Europe</t>
  </si>
  <si>
    <t>NEW pour gaz de zero</t>
  </si>
  <si>
    <t>L'objectif est de tester une nouvelle méthode d'analyse des impuretés dans les gaz de zéro.</t>
  </si>
  <si>
    <t>Les normes européennes NF EN 14211, NF EN 14212, NF EN 14625 et NF EN 14626 donnent des spécifications pour la pureté de l’air zéro utilisé par les AASQA pour étalonner leurs appareils de mesure, à savoir des fractions molaires en NO, NO2, SO2 inférieures à 1 nmol/mol et des fractions molaires en CO inférieures à 100 nmol/mol.
En 2019/2020, le LCSQA-LNE a développé une méthode de quantification des impuretés de NO, NO2, SO2 et CO dans l’air zéro en bouteille utilisé par les AASQA. La méthode analytique est basée sur la mise en œuvre d’un spectromètre infrarouge à transformée de Fourier (FTIR) de modèle VERTEX 70V et de marque Brüker couplé à une cellule de mesure traitée « Silconert » (pour limiter les adsorptions des composés sur les parois de la cellule) avec un trajet optique de 61 m.
En 2021, le LCSQA-LNE a réalisé une première session de vérification des bouteilles d’air zéro utilisées par les niveaux 2 avec la méthode analytique basée sur la mise en œuvre de l’FTIR Brüker. Cette méthode consiste à ajuster des raies spectroscopiques issues de la base de donnée Hitran sur le spectre analytique obtenu lors de la vérification. Cependant, les résultats obtenus en 2021 ont mis en évidence un point important qui n’avait pas été identifié lors du développement de la méthode ; en effet, lorsque les bouteilles d’air zéro contiennent une quantité de vapeur d’eau importante, le traitement des spectres analytiques par le logiciel de l’FTIR Brüker est perturbé par les raies parasites de la vapeur d’eau et conduit à des teneurs en impuretés qui sont erronées.  De plus, la méthode s’est avérée complexe à mettre en œuvre en routine, en raison des limites de quantification très proches des recommandations normatives.
Au vu de ces éléments, le LCSQA-LNE propose, pour 2022, de tester une méthode analytique qui pourrait être plus simple à mettre en œuvre. Cette méthode consisterait à utiliser les analyseurs classiques et à les étalonner avec des mélanges gazeux de référence ayant de très faibles fractions molaires (la méthode des ajouts dosés pourrait également être investiguée). L’objectif de ces premiers tests serait d’estimer les limites de quantification de cette méthode afin de déterminer si elles peuvent répondre aux exigences normatives.</t>
  </si>
  <si>
    <t>Nouvel objectif (2021 : fin de l'étude sur l'amélioration des étalonnages de NO2 et 2022 : étude sur les impuretés dans les gaz de zéro)</t>
  </si>
  <si>
    <t>En 2022, le LNE propose de poursuivre les comparaisons interlaboratoires (CIL) nécessaires pour valider les différents raccordements effectués dans le cadre de la chaîne nationale de traçabilité métrologique et s’assurer ainsi de son bon fonctionnement pour les polluants gazeux.
Ces CIL seront organisées selon un planning défini permettant de couvrir l'ensemble des AASQA sur 2 ans de la façon suivante : 
- Circulation de mélanges gazeux de NO, NO2, SO2 et CO en bouteille de concentration inconnue dans les AASQA ;
- Circulation de générateurs d’ozone dans les AASQA.</t>
  </si>
  <si>
    <t>Organisation et réalisation d'un exercice de comparaison inter laboratoires entre les laboratoires de niveau 2 pour les polluants inorganiques couverts par la chaîne nationale d’étalonnage (SO2, CO, O3 et NO/NOx/NO2) et pour l’air de zéro. Dans le cadre de la coordination nationale des actions QA/QC requises par les directives, le LCSQA - IMT Nord Europe accueille avec une fréquence biannuelle les laboratoires de niveau 2 pour une CIL basée sur un protocole usuel : analyse simultanée d’un gaz de concentration inconnue (différents niveaux de concentration pour les substances citées plus haut). La participation à ce type d’exercice est nécessaire pour l’accréditation des niveaux 2. Dans la mesure du possible, la présence de participants extérieurs (notamment étrangers) sera recherchée.</t>
  </si>
  <si>
    <t>Inclura a priori 2 labos extérieurs comme en 2020</t>
  </si>
  <si>
    <t>Décembre 2022</t>
  </si>
  <si>
    <t>CIL pour les moyens mobiles</t>
  </si>
  <si>
    <t>La campagne 2022 d’intercomparaison des moyens mobiles avec dopage multipolluants de l’air ambiant sera réalisée sur le site l'Ineris fin avril 2022. Le traitement statistique des données obtenues lors de l’exercice habituel conduira au calcul de l’incertitude de mesure collective par polluant et au Z-score de chaque participant (par polluant et niveau de concentration).
Depuis 2017, les dopages sont désormais effectués via les têtes de prélèvement de chaque moyen mobile. Cette évolution permet de travailler dans des conditions plus proches des conditions habituelles de terrain, et de concentrer l'exercice et les tests sur les facteurs « tête et ligne de prélèvement ». Parmi les nouveaux tests réalisés on retiendra notamment l'injection de gaz étalon en entrée d'analyseur et en entrée de ligne de prélèvement.
On notera que les résultats de cet exercice restent toutefois fortement dépendants des conditions climatiques, en particulier la pluviométrie. La réalisation des exercices classiques via des boitiers de distribution sera donc maintenue en secours, dès l’instant qu'une dispersion inhabituelle des mesures sera constatée.</t>
  </si>
  <si>
    <t>Pas de CIL depuis 2 ans. Stable vs autres années</t>
  </si>
  <si>
    <t>Février 2023</t>
  </si>
  <si>
    <t>CIL AMS PM</t>
  </si>
  <si>
    <t xml:space="preserve"> s’assurer du bon fonctionnement et de l’homogénéité du dispositif de mesure des PM afin de vérifier qu’il respecte les exigences fixées par les directives européennes et les normes associées.</t>
  </si>
  <si>
    <t>Réaliser une CIL  des AMS PM avec dopage de l’air ambiant  sur le site l'Ineris dans la remorque  ASUR, si possible en parallèle de le CIL moyen mobile. Le traitement statistique des données obtenues conduira au calcul du Z-score de chaque participant. Il s'agira de la première organisation de cet exercice sur le site Ineris.</t>
  </si>
  <si>
    <t>sans objet</t>
  </si>
  <si>
    <t>Mars 2023</t>
  </si>
  <si>
    <t>Préparation CIL DROM (La Réunion)</t>
  </si>
  <si>
    <t>Suivi pérenne des pesticides</t>
  </si>
  <si>
    <r>
      <t xml:space="preserve">NEW </t>
    </r>
    <r>
      <rPr>
        <sz val="10"/>
        <rFont val="Calibri"/>
        <family val="2"/>
      </rPr>
      <t>à moitié (modification de l'intitulé de l'action précédente uniquemen dédiée à la CIL et maintenant élargit à la modélisation urbaine)</t>
    </r>
  </si>
  <si>
    <t>Modification de l'intitulé de l'action élargi à la modélisation urbaine. A vocation a être pérénnisé. Création envisagée d'un GT rattachée à la CS EMTD pour l'élaboration d'une stratégie de validation des modélisations urbaines</t>
  </si>
  <si>
    <t xml:space="preserve">CIL urbaine :  prolongée/reportée jusque Fin 2022 suit à la demande des aasqa de prolonger la phase 2 jusque fin juin 2022. 1 workshop de restitution est à organiser à la suite plus rapport
Strétagie de validation:  peut être abordée via la CIL. Cela consisterait à trouver des alternatives  QA/QC à la méthodologie CEN qui ne sera applicable que pour des domaines incluants plus de 5 stations. 
cette action inclura une consultation et contribution des Aasqa  avec la création d’un GT dédié rattaché à la CS EMTD. 
Périmètre: Etat des lieux domaines vs obs, possibilité d’élargir le champs des obs de nature différentes pour le MQO ou d'autres indicateurs, Etoffement de l’assurance qualité ciblée sur les domaines urbains, quelle approche avec les domaines urbain intégrés à la région ?, …
Le livrable serait une/des approches que l’on pourra diffuser vers Fairmode et qui alimentera les débats du CEN WG43.
</t>
  </si>
  <si>
    <t xml:space="preserve">Participation du LCSQA/Ineris à la CIL PM du JRC, conformément aux exigences de participation de la Directive européenne (au moins tous les 3 ans),l'exercice 2021 ayant  été annulé pour des raisons sanitaires. </t>
  </si>
  <si>
    <t>Pas de campagne mais participation CIL JRC</t>
  </si>
  <si>
    <t>Octobre 2022</t>
  </si>
  <si>
    <t xml:space="preserve">Participation du LCSQA/Ineris à la CIL gaz inorganiques (CO, SO2,NOx et O3) du JRC, conformément aux exigences de participation de la Directive européenne (au moins tous les 3 ans), les exercices 2020 et 2021 ayant  été annulés pour des raisons sanitaires. </t>
  </si>
  <si>
    <t>Etudier l'intérêt de remplacer le logiciel TAM pour la réalisation des contrôles métrologiques des analyseurs, avec validations associées des fichiers de dépouillement</t>
  </si>
  <si>
    <t>Action en 2 ans, années 2/2</t>
  </si>
  <si>
    <t>En 2021, les données issues des périodes de mise en parallèle d'AMS PM et du suivi d'équivalence ont été mises en base de données. La méthodologie d'analyse des données doit être décidée conjointement et les données traitées dans le but :
•	d'établir des critères communs de comparaison  (ex :  durée de l'essai de comparaison, critères statistiques d'acceptation) ;
•	d’aider à identifier les situations les plus défavorables aux bonnes corrélations pour chacune des fractions de mesure PM (ex :  conditions météorologiques spécifiques, concentrations de certaines espèces chimiques particulaires, ...). A l'issue de cette phase, une campagne de validation complémentaire pourra être décidée sur le site du LOA de Lille en 2022 ; 
•	d’effectuer un bilan des mesures sur les autres fractions mesurées par le FIDAS (notamment PM1) sur le territoire ;
•	d’être une source d’informations à objectif QA/QC pour les mesures issues d’ACSM (validation des données).</t>
  </si>
  <si>
    <t>Ineris - IMT Nord Europe</t>
  </si>
  <si>
    <t>L'action concerne la gestion centralisée des 396 sources radioactives scellées 14C équipant les analyseurs automatiques de particules en suspension utilisés par les AASQA dans le cadre de leurs missions de surveillance (rôle de Conseiller en Radioprotection commun aux AASQA, dans le cadre du régime de déclaration accordé par l’Autorité de Sûreté Nucléaire en mai 2021, en relation avec les utilisateurs AASQA, les constructeurs/distributeurs et les Organismes de Contrôle Accrédités ex: APAVE).
En 2022, le suivi de l'autorisation actuelle sera assuré (gestion administrative des sources, suivi des contrôles initiaux par organisme accrédité, formation (initiale ou recyclage) des Référents Techniques Régionaux).
Une évolution de la réglementation est en cours  (documents ASN en cours d'édition). En fonction des nouvelles exigences, un travail supplémentaire est à prévoir.
Par ailleurs, l'intégration de nouveaux dispositifs (analyseurs métaux online, SMPS) est à considérer et les impacts sur la gestion des sources de rayonnements ionisants en respect des exigences de l'ASN seront à prendre en compte.</t>
  </si>
  <si>
    <t>Intégration analyseurs FluoX prise en compte dans l'action dédiée à ces analyseurs ("Soutien technique au déploiement des analyseurs automatiques de métaux")</t>
  </si>
  <si>
    <t xml:space="preserve">Optimisaiton du système de génération particulaire. </t>
  </si>
  <si>
    <t>2ème volet des essais</t>
  </si>
  <si>
    <t>Assurer la qualité des mesures réalisées en routine à l'aide d'analyseur automatique de la composition chimique des PM (en particulier AE33, ACSM) :
 - Amélioration des pratiques utilisateurs, de la qualité des données produites et du dispositif d'étalonnage 
 - Disposer de données temps réel homogène et de qualité sur l'ensemble du territoire</t>
  </si>
  <si>
    <t>CS "Observatoires Nationaux"</t>
  </si>
  <si>
    <t>Janvier 2023</t>
  </si>
  <si>
    <t>O. Favez / F. Gaie-Levrel / L. Alleman</t>
  </si>
  <si>
    <t>Ineris - LNE - IMT Nord Europe</t>
  </si>
  <si>
    <t xml:space="preserve">Veille technologique et validation de filtres en quartz achetés par les AASQA </t>
  </si>
  <si>
    <t xml:space="preserve">Ce travail s’inscrit dans la fiabilisation de la chaîne de mesure et permet d’assurer un suivi de la conformité  des filtres utilisés par les AASQA et de leur fournir une assurance qualité vis-à-vis des mesures en métaux effectuées par les différents laboratoires d’analyses.
</t>
  </si>
  <si>
    <t xml:space="preserve">Modalités fixées : achat des filtres par les AASQA via SynAirGIE et tests des blancs de lots réalisés à IMT Nord Europe </t>
  </si>
  <si>
    <t>Afin, d’une part de poursuivre l’objectif d’assurer la traçabilité métrologique pour les métaux réglementés et d’autre part de suivre l’avis de l’Anses émis en saisine n° « 2015_SA_0216 » relatif à l’identification, la catégorisation et la hiérarchisation de polluants actuellement non réglementés pour la surveillance de la qualité de l’air, tels le manganèse et le cuivre, le LCSQA-LNE a proposé de développer de nouveaux MRC pour les métaux pour les fractions particulaires PM10 et PM2,5 et à 2 niveaux de teneurs (1,5 et 2,5 mg). Ces MRC se présentent sous la forme de filtres impactés en particules contenant les métaux d’intérêt.
En 2021, le LCSQA-LNE s’est concentré sur la production de filtres en utilisant des diamètres de coupures PM2,5, puisque le suivi de la qualité de l’air est davantage focalisé sur les particules fines de diamètre inférieur à 2,5 μm, tout en conservant 2 niveaux de teneurs de 2,5 mg et 1,5 mg de matériau de cendres. Le LCSQA-LNE a donc produit et caractérisé 2 lots de filtres PM2,5 d’environ 200 unités chacun aux 2 niveaux de teneurs (2,5 mg et 1,5 mg de matériau de cendres). Des MRC ont également été mis à disposition du LCSQA-IMT Nord Europe afin d’effectuer une comparaison bilatérale. 
Concernant les filtres impactés avec une masse de 2,5 mg, à l’exception du Ni où il est observé quelques valeurs aberrantes, les quantifications pour les autres éléments sont en bon accord entre le LCSQA-LNE et le LCSQA-IMT Nord Europe et une relative homogénéité est observée pour ce niveau de chargement. Néanmoins, l’incertitude élargie sur les masses des différents métaux impactés sur les filtres reste importante, à savoir de de l’ordre de 20%. Concernant les filtres impactés avec une masse de 1,5 mg, il est constaté une dispersion plus importante. La faible quantité déposée et l’hétérogénéité de la composition de l’aérosol peuvent expliquer cette dispersion qui conduit à une incertitude élargie importante de l’ordre de 30%.
En conséquence, ces dispersions restent trop importantes au regard des exigences normatives pour que ces filtres chargés soient considérés comme des matériaux de référence certifiés. Toutefois, ils pourraient être utilisés comme des échantillons QC (contrôle qualité).
En 2022, dans cette optique et pour réduire la dispersion sur les teneurs fournies, le LCSQA-LNE propose de quantifier les éléments déjà étudiés directement dans le matériau de cendres industrielles, en considérant des aliquotes plus conséquentes prélevées aléatoirement. Ces teneurs déterminées seront ensuite rapportées aux masses déposées sur les filtres chargés pour les 2 niveaux de masse (1,5 et 2,5 mg). L’incertitude composée sera alors constituée de la caractérisation du matériau originel, à laquelle s’ajoutera la dispersion sur les masses déposées sans que l’effet d’hétérogénéité de la composition de l’aérosol n’y soit affecté. Enfin, il est également proposé de quantifier des polluants supplémentaires tels que le cobalt, le vanadium et le mercure, pour lesquels des quantifications ont déjà été fournies par le LCSQA-IMT Nord Europe.</t>
  </si>
  <si>
    <t>1 année supplémentaire pour pouvoir diminuer les incertitudes sur les teneurs de métaux impactées sur les filtres =&gt; 48 mois</t>
  </si>
  <si>
    <t>Soutien technique au déploiement des analyseurs automatiques de métaux</t>
  </si>
  <si>
    <t>Apport sur : 
- Mise en conformité réglementaire vis-à-vis de l'ASN,
- Participation aux essais de récéption métrologique initiale et à l'installation sur le terrain, 
- Mise en forme des données pour bancarisation nationale,
- Création d'un groupe utilisateurs (GU "Fluo X")</t>
  </si>
  <si>
    <t>L’acquisition récente par 5 AASQA d’analyseurs de métaux en ligne par Fluorescence X (référence : XAct 625i, Copper Environmental – Revendeur français : Addair) va permettre d’obtenir un suivi en continu sur le territoire d’un ensemble d’éléments métalliques au-delà des 4 métaux particulaires réglementés (As, Cd, Ni, Pb) dont les mesures, principalement de type indicatives (14% du temps), sont réalisées après prélèvements sur filtres par les AASQA et analyses en différée par des laboratoires prestataires.
Cela suppose une mise en place, une validation et une harmonisation au niveau national des mesures et des pratiques en lien avec ce type d’instrumentation. Il est donc proposé que le LCSQA IMT Nord Europe accompagne les AASQA nouvellement équipées dans :
-	Le support pour le suivi administratif en lien avec l’ASN pour la détention et l’utilisation de la source de rayons X équipant les analyseurs (lien action ligne 18) ;
-	La création d’un groupe utilisateur (GU « Fluo X ») afin de faire remonter rapidement les difficultés ou les questions sur l’utilisation et la valorisation des mesures ; 
-	L’acquisition et le traitement des données (PMF, combinaison données ACSM, BC, métaux, échanges avec CS SIQA pour remontée et bancarisation via Géod'Air) ;
-	La mise en place, si nécessaire, d’essais de comparaison à la méthode de référence (prélèvement sur filtres + analyses ICP-MS) (action 2023-2024) ;
-	La rédaction d’un guide technique (action 2024).</t>
  </si>
  <si>
    <t>CS MAQCQ / CS Anticipation</t>
  </si>
  <si>
    <t>Action en support de l'installation des analyseurs FluoX métaux achetés par les AASQA dans le cadre de la dotation exceptionnelle 2021</t>
  </si>
  <si>
    <t>Cette action consiste à suivre les problèmes relatifs à l'instrumentation, notamment dans le cadre de la CS SIQA. Elle porte sur les outils métrologiques (outil de répétabilité), la communication des analyseurs, les stations d'acquisition et les postes centraux. 
Il s'agit de recenser les problèmes et de coordonner leur suivi entre les AASQA. Cette action inclut également  un travail sur la liste référentielle des constituants et notamment la prise en compte des polluants d'intérêt national.</t>
  </si>
  <si>
    <t xml:space="preserve"> En 2022  : 
 - 4 audits sont planifiés (qui termineront le cycle en cours): Air Breizh, Lig'Air, Air Pays de Loire, Atmo Normandie
 - Une mise à jour de la grille d'audit sera proposée dans le cadre du nouveau cycle d'audit des AASQA qui devrait débuter en 2023.
 - Comme chaque année sera planifiée une journée de réunion-bilan de tous les auditeurs.</t>
  </si>
  <si>
    <t>L. Létinois / A. Gressent</t>
  </si>
  <si>
    <t>1. Intégration de nouvel appareillage conforme dans le parc instrumental français et suivi des appareils déclarés conformes techniquement pour la surveillance réglementaire de la qualité de l'air.
2. Etude des demandes de la part des constructeurs/distributeurs sur la conformité technique des appareillages utilisés pour la surveillance réglementaire de la qualité de l'air.
3. Poursuite de l'étude de l'intégration des dispositifs utilisables en tant que méthode indicative.</t>
  </si>
  <si>
    <t xml:space="preserve">1. 	Gestion du processus de vérification de conformité d'appareillages pour la surveillance réglementaire de la qualité de l'air (bilan de l'instruction des dossiers pour mise à jour de la liste des appareils "utilisables en AASQA", état annuel de la conformité du parc instrumental français en lien avec Gestion'Air, statut des dispositifs quant au type de méthode : mesure fixe, méthode indicative).
2. 	Lors de la réception de dossiers pour la demande de vérification de conformité technique d'un appareil, les partenaires LCSQA (INERIS et IMT Nord Europe), en fonction du type d'appareillage réalisent les actions suivantes : 
- 	Vérification administrative du dossier (adéquation avec les documents attendus selon la liste du document cadre)
- 	Instruction technique du dossier permettant aux experts de juger du respect des exigences du référentiel technique national par l'appareillage candidat
- 	Présentation d'une synthèse à la CS "métrologie, QA/QC" pour avis à soumettre au CPS
3. 	Poursuite des travaux conjoints visant à définir un processus de vérification de conformité technique pour la surveillance réglementaire de la qualité de l’air par mesure indicative s’appliquant notamment aux dispositifs suivants : 
• les analyseurs automatiques et préleveurs non présents dans la liste des appareils conformes (ex. : ancienne génération) mais suivant un régime QA/QC leur permettant de respecter les objectifs de qualité des données (OQD) de la « mesure indicative », 
• les analyseurs automatiques et préleveurs présents dans la liste des appareils conformes mais ne suivant pas un régime QA/QC leur permettant de respecter les OQD de la « mesure fixe » mais respectant ceux de la « mesure indicative ». </t>
  </si>
  <si>
    <t>Moins de dossiers pour nouveaux anlyseurs à traiter</t>
  </si>
  <si>
    <t>Assurer l’application correcte des procédures de modification du dispositif de surveillance et le suivi de la documentation exhaustive demandée par la Directive via le suivi des demandes de création/modification du dispositif de surveillance (ouverture/fermeture de points, suivi implantation des sites, modifications des régimes de surveillance, ...)</t>
  </si>
  <si>
    <t>Traitement au fil de l'eau des demandes de modifications (ouvertures/fermetures) des stations et points de mesures. Action comprenant :  
 - la gestion et le suivi "administratifs" des demandes,
 - la production d'avis concernant les demandes : avis conformité, avis implantation et en 2022 plus systématiquement si besoin un avis "modélisation".
Traitement au fil de l'eau des demandes de modification des régimes de surveillance.</t>
  </si>
  <si>
    <t>Beaucoup de demandes de rationalisation des réseaux de mesures dans les AASQA + ajout d'avis d'experts sur la modélisation</t>
  </si>
  <si>
    <t xml:space="preserve">Assurer la bancarisation des données et métadonnées dans GEOD’AIR.
Elaborer les statistiques réglementaires et assurer la diffusion des données et statistiques en sortie de GEOD’AIR.
Préparer le bilan annuel de la qualité de l'air et les rapportages européens.
Elaborer et mettre en oeuvre des contrôles qualité </t>
  </si>
  <si>
    <t xml:space="preserve"> - Dépôt sur data.gouv de l'historique des données
 - Fourniture sur demande de données de qualité de l'air (organismes de recherche, organismes d'Etat...)
 - Réactualisation des données de population spatialisées et fourniture aux AASQA et aux missionnaires de service public qui en font la demande.</t>
  </si>
  <si>
    <t>Cette action consiste à s'assurer du bon fonctionnement de l'outil et à assister ponctuellement les utilisateurs en cas de besoin.</t>
  </si>
  <si>
    <t xml:space="preserve">Rubrique du rapport d'avancement  </t>
  </si>
  <si>
    <t>Caractérisation chimique des particules dans les dépassements de VL intervenant dans les DROM</t>
  </si>
  <si>
    <t>Cette action a pour but de pouvoir proposer l'analyses de filtres dans les Antilles en cas de dépassement, notamment pour appuyer la méthodologie pour la soustraction des contributions naturelles lors des dépassements PM10 relevés pour le rapportage européen.</t>
  </si>
  <si>
    <t>Volet mesure sur filtres uniquement</t>
  </si>
  <si>
    <t>* Réaliser le rapportage réglementaire des données et métadonnées relatives à la surveillance de la qualité de l'air au titre des Directives qualité de l'air
* Assurer un suivi des données rapportées et le cas échéant, des corrections réalisées à la suite des contrôles de l'Europe</t>
  </si>
  <si>
    <t>Cette action consiste à:
- Préparer et rapporter les datasets H à K au titre des directives Qualité de l'air 
- Assurer un suivi des plans rapportés et le cas échéant, des corrections réalisées à la suite des contrôles de l'Europe
Une action particulière sera menée pour la déclaration des mesures ZFE si les modalité de rapportage le permettent.</t>
  </si>
  <si>
    <t>Fournir au SDES les données nécessaires au bilan national de la qualité de l'air et apporter une expertise sur les données</t>
  </si>
  <si>
    <t>Surveillance des impacts de la pollution atmosphérique sur les écosystèmes</t>
  </si>
  <si>
    <t>Réaliser, au titre de la directive NEC,  le rapportage réglementaire concernant la surveillance des effets de la pollution atmosphérique sur les écosystèmes</t>
  </si>
  <si>
    <t xml:space="preserve">En 2022, cette action consistera à:
- S'accorder avec les fournisseurs de données sur le processus de collecte;
- Compiler les informations relatives aux sites de mesure selon les préconisations de la Commission européenne;
- Préparer, contrôler et déposer les fichiers de rapportage.
Cette action inclut la participation à des réunions de concertation et réunions techniques au niveau national ou européen.
</t>
  </si>
  <si>
    <t>P. Jouglet</t>
  </si>
  <si>
    <t>Etudes de tendances à long-terme à partir des mesures filtres (e.g., Grenoble les Frênes) et/ou automatiques (stations du programme CARA) des espèces chimiques majeures des PM.</t>
  </si>
  <si>
    <t>Etude tendance sur l'historique</t>
  </si>
  <si>
    <t>Suite à 2021 (cf. action 41 travaux 2021), les travaux se poursuivront sur le 3eme et dernier volet du GT concernant les indices de confiance</t>
  </si>
  <si>
    <t>Guide méthodologique</t>
  </si>
  <si>
    <t xml:space="preserve">Programme CARA : caractérisation chimique des PM. Analyse des épisodes de pollution des particules et des principales origines des PM tout au long de l'année. </t>
  </si>
  <si>
    <t>CS Observatoires nationaux</t>
  </si>
  <si>
    <t>Pas d'investissement en 2022 + moins de PST</t>
  </si>
  <si>
    <t>Juillet 2022</t>
  </si>
  <si>
    <t>Poursuite de la thèse LCSQA/Ineris-IMT Nord Europe sur l’utilisation de la PMF long-terme à partir des données ACSM du programme CARA</t>
  </si>
  <si>
    <t>L’analyse des jeux de données obtenus à l’aide des ACSM pour l'identification des principales sources d'aérosols organiques nécessite l’utilisation d’une interface spécifique de traitement de données (notamment considérant la taille des jeux de données vs les mesures de la composition chimique sur filtres), qui correspond à une évolution de l’interface déjà utilisée dans le programme CARA. Ce nouveau logiciel de traitement (SoFi Pro), acquis précédemment (Ineris et quelques licences AASQA) a déjà été mis en oeuvre sur le jeu de données acquis au SIRTA depuis 2011 (Cf action précédente). L'objectif de cette thèse est de conduire l'analyse de jeux de données long terme ACSM de différents sites du programme CARA (dont Lille/Villeneuve d’Ascq, Rennes et Lyon) ou de travaux de recherches des membres LCSQA pour étudier les variabilités saisonnières et interannuelles des contributions des différentes sources de la matière organique particulaire. Cette thèse sera également l'occasion d'accompagner les AASQA dans l'exploitation de leurs données via une formation à la modélisation statistique et à l’utilisation de l'outil SoFi Pro.</t>
  </si>
  <si>
    <t>IMT = stable / Ineris = ??</t>
  </si>
  <si>
    <t>Optimisation des outils de source apportionment du black carbon, en lien avec le projet EU RI-Urbans. Poursuite des travaux sur l'utilisation de l'IA pour l'analyse des données ACSM.</t>
  </si>
  <si>
    <t>Traitement/exploitation des données d'analyses chimiques (dont mise en oeuvre PMF). Analyses chimiques complémentaires de marqueurs organiques au LCSQA-Ineris pour l'un des 4 sites étudiés (à définir).</t>
  </si>
  <si>
    <t>Coûts analytiques pris en charge majoritairement en 2021 (sauf si convention pas signée à temps).
Pas d'analyse prévue pour IMT Nord Europe / Uniquement PMF</t>
  </si>
  <si>
    <t>1. Maintenance évolutive de la base de données sur les micro-capteurs
2. Etablissement du processus de demande pour la consultation des données en base de la part d'un organisme hors dispositif national de surveillance (appartenance, objectif, utilisation des données, etc.)
3. Accroissement des expérimentations dans la base de données Capt'Air et échanges avec les contributeurs.</t>
  </si>
  <si>
    <t>GT capteurs</t>
  </si>
  <si>
    <t>Moins d'évolution à prévoir sur Capt'Air</t>
  </si>
  <si>
    <t>A supprimer pour 2022 mais à remettre en 2023 !</t>
  </si>
  <si>
    <t xml:space="preserve">Exploitation de la base de données sur les capteurs et systèmes capteurs pour les mesures de polluants de l'air </t>
  </si>
  <si>
    <t>Pas d'exploitation à prévoir en 2022 uniquement compléter et vérifier certaines infos en base (action intégrée dans ligne 52) / Proposition de passer l'exploitation tous les 2 ans</t>
  </si>
  <si>
    <t>Application et mise au point d'algorithme de correction des données issues de systèmes capteurs.</t>
  </si>
  <si>
    <t>Suite à la phase de pré-test, les systèmes capteurs sélectionnés seront installer en colocation sur un second site proposant un ensemble d'appareils de caractérisation de la pollution atmosphérique de manière à agréger le maximum de données pour la réalisation d'une base de données unique.
Cette seconde phase comprendra également la mise à l'épreuve d'algorithme de corrections sur un jeu de données réelles de surveillance de la qualité de l'air (e.g. étalonnage rendez-vous, recherche automatique d'outlier ou détection automatique de la dérive).</t>
  </si>
  <si>
    <t>+ d'essais cette année</t>
  </si>
  <si>
    <t>Utilisation de systèmes capteurs en réseaux</t>
  </si>
  <si>
    <t>Evaluation des performances de mesures des systèmes capteurs en cofiguraiton réseaux.</t>
  </si>
  <si>
    <t>L. Spinelle/ A.Gressent / B. Berthelot</t>
  </si>
  <si>
    <t>Etude de la validité des données de micro-capteurs acquises en mobilité</t>
  </si>
  <si>
    <t xml:space="preserve">Volet modélisation : 
-	définir une stratégie de calibration par rendez-vous par méthode géostatistique 
-	aide à la définition de scenarii de tests réalistes
Volet mesure : 
-	Mise en place d’essais pour acquérir des données des systèmes-capteurs dédiés aux mesures en mobilité
-	Essais expérimentaux pour qualifier les performances de ses systèmes en fixe et en conditions réalistes
-	Mise au point d’une méthode de prélèvement de référence qui serait déployée en mobilité pour évaluer les données capteurs de mesures de particules PM10 et/ou PM2.5
</t>
  </si>
  <si>
    <t>L'Ineris se propose de réaliser une étude de faisabilité portant sur l'évaluation des performances de mesure liée à l'utilisation de systèmes capteurs en mobilité. Une approche holistique (aspects modélisation, métrologie labo/terrain et déploiement en situation réelle) et pragmatique (réalisation de campagnes d'essais avec des systèmes capteurs prêtés) est privilégiée.</t>
  </si>
  <si>
    <t>A. Gressent / B. Berthelot/ L. Spinelle</t>
  </si>
  <si>
    <t xml:space="preserve">Développer une méthode de calibration/détection d'outliers et ajuster la méthode de cartographie (outil SESAM) à partir de données de réseau de capteurs. Qualifier et intégrer l'incertitude de mesure capteurs dans SESAM. </t>
  </si>
  <si>
    <t xml:space="preserve">Poursuite de l'action nécessaire pour ajuster/améliorer les développements et bénéficer de l'exercice en cours dans le cadre de Fairmode, et des nouvelles données disponibles via Sensor.Community.  </t>
  </si>
  <si>
    <t>Adapter aux systèmes capteurs utilisés pour les mesures de concentration en polluants gazeux non-réglementés émergents le protocole d’évaluation développé par le LCSQA en 2015-2016. Compte-tenu de l'intérêt de plusieurs AASQA, impliquées dans la gestion de la problématique H2S en lien avec la dégradation d'algues sur les littoraux (voir ligne 67), le focus sera mis en premier lieu sur cette espèce.</t>
  </si>
  <si>
    <t>GT Algues + GT capteurs</t>
  </si>
  <si>
    <t>Investissement porté sur ligne 64</t>
  </si>
  <si>
    <t>Surveillance de la concentration en nombre de particules (PNC)</t>
  </si>
  <si>
    <t>En 2022, les travaux menés par le LCSQA-Ineris porteront sur :
• L’accompagnement à la mise en œuvre de la stratégie nationale de surveillance de la concentration en nombre de particules par les AASQA et à l’exploitation de données ;
• Suivi de la remontée des données dans la base Geodair ;
• La réalisation de tests comparatifs des différents modèles de MPSS ainsi qu’une veille scientifique.
En parallèle, en 2022, le LCSQA-LNE propose de mettre en place un banc d'étalonnage provisoire des compteurs de particules à noyaux de condensation (CNC) en utilisant les instruments actuellement disponibles au laboratoire et en se basant sur les résultats de l'étude menée en 2021 qui portait sur la définition de la procédure d’étalonnage des CNC (mode opératoire, moyens techniques et humains associés). De premiers essais seront réalisés pour commencer à développer la méthode d'étalonnage. Néanmoins, il conviendra de s'équiper, à terme, d'un banc d'étalonnage constitué d'instruments dédiés à ces raccordements.</t>
  </si>
  <si>
    <t>CS Anticipation et GT poluuants particulaires émergents</t>
  </si>
  <si>
    <t>Les résultats de l'étude menée en laboratoire en 2021 sur les méthodes par prélèvement passif (Radiello code 141) et prélèvement actif (Carbopack X, 500 mg) pour la mesure des concentrations dans l'air ambiant de 1,3-butadiène ont montré que ces 2 méthodes n'étaient pas optimales pour le suivi de cette espèce (rétrodiffusion, effet de l'humidité, adsorption réduite). Des premiers essais menés avec des cartouches triple-lits (Carbograph1 TD, Carbopack X, Carboxen 1003 - MARKES) ont montré que la durée de prélèvement actif pourrait être augmentée jusqu'à 7 jours de prélèvement même dans des conditions environnementales “extrêmes” (HR = 80 %, T=30°C) contre moins de 24 heures avec le Carbopack X. Ces premiers essais doivent être confortés en laboratoire dans des conditions maitrisées permettant d'évaluer l'impact de la température, de l'humidité, de la concentration et des co-polluants sur la méthode. Par ailleurs, l'étude s'attachera également à proposer une méthode d'analyse utilisable par les laboratoires prestataires des AASQA et à évaluer les incertitudes de mesures associées. Ce dernier point fera l'objet d'une étude particulière car les essais menés en 2021 ont montré que l'analyse de tubes dopés avec différentes humidités relatives n'était pas répétable. Pour finir, il conviendra aussi de confirmer les conditions de concervation des cartouches.</t>
  </si>
  <si>
    <t>Finalisation de la méthode / Essais de perçage longs</t>
  </si>
  <si>
    <t>Finalisation de l'étude en 2022 au lieu de 2021 : Achat d'un nouveau chromatographe grâce à la subvention LCSQA 2021 =&gt; transposer la méthode développée sur l'ancien GC en 2021 sur le nouveau GC</t>
  </si>
  <si>
    <t>Soutien technique au déploiement des analyseurs automatiques de COV</t>
  </si>
  <si>
    <t>Apport sur : 
- Récéption métrologique initiale,
- Installation sur le terrain, 
- Mise en forme des données pour bancarisation nationale.</t>
  </si>
  <si>
    <t xml:space="preserve">3 AASQA ont fait l’acquisition de chaines de mesure pour la mesure en continu des Composés Organiques Volatils (système de prélèvement, thermo-désorbeur, système de chromatographie en phase gazeuse avec double détection à ionisation de flamme). L’objectif est de mieux documenter ces espèces mal contraintes dans les inventaires d’émissions et pourtant clés dans les processus de formation des polluants secondaires comme l’ozone et l’aérosol organique secondaire. 
La liste d’espèces ciblées comprend les 31 précurseurs de l’ozone auxquels s’ajoutent des espèces traceurs de sources biogéniques ainsi que les espèces oxygénées jusqu’alors peu ou pas renseignées. 
L’implémentation de ces instruments suppose une mise en place d’un protocole de mesure harmonisé avec un programme d’assurance qualité spécifique et cohérent avec les procédures standards existantes dans les réseaux internationaux. Il est donc proposé que le LCSQA IMT Nord Europe accompagne les AASQA nouvellement équipées notamment pour :
-	la mise en place et l’animation d’un groupe utilisateurs qui pourra suivre la mise en place des actions ci-après,
-	La réalisation d’un état de l’art des normes et procédures existantes pour la mesure en continu des COV (Norme COV précurseurs, procédures EMEP, GAW, ACTRIS, procédures AASQA Existantes, procédure MERA….). 
-	La rédaction d’un guide technique comprenant les recommandations de configuration de la chaine de mesure complète, les critères de performances, la détermination des incertitudes de mesure, le programme d’assurance qualité et de traçabilité métrologique ainsi que le processus de validation des données.
-	L’élaboration d’un protocole de réception métrologique des chaines de mesure et sa réalisation sur chacun des sites concernés,
- Les échanges avec la CS SIQA concernant la remontée des données et leur bancarisation sur Géod'Air. 
Dans une deuxième phase (2023), le LCSQA accompagnera les AASQA dans l’aide à l’interprétation des données notamment avec la préparation et la mise en place d’une analyse factorielle de type Positive Matrix Factorization (PMF).
</t>
  </si>
  <si>
    <t>Action en support de l'installation des analyseurs chromatographique COV achetés par les AASQA dans le cadre de la dotation exceptionnelle 2021</t>
  </si>
  <si>
    <t>T. Léonardis / S. Sauvage</t>
  </si>
  <si>
    <t>Réalisation d'une CIL en laboratoire pour les analyseurs destinés à la mesure de NH3 et faisabilité d'organisation d'une CIL destinée aux analyseurs automatiques de H2S</t>
  </si>
  <si>
    <t>Suite à la CIL exploratoire ammoniac menée fin 2021, une première CIL  en laboratoire sera proposé pour les "analyseurs automatiques de NH3" en 2022, à destination des AASQA volontaires et sera également proposée à des laboratoires extérieurs (laboratoires universitaires et de recherche). Le but pour les participants consistera à mesurer (avec ses propres moyens) différents niveaux concentrations de NH3 dans une matrice donnée générée a minima en matrice air sec par le LCSQA-IMT Nord Europe à l’aide d’un générateur par perméation et au moyen d'une ligne de prélèvement spécifique en SilcoNert2000. Des essais de comparaison seront aussi menés sur une matrice air ambiant extérieur. Par ailleurs, des essais de faisabilité seront menés mi-2022 pour pouvoir proposer à terme une comparaison en matrice air humide ou en dopage d'air ambiant.
En complément, une étude de l'adaptabilité de la ligne et la définition des moyens de génération adaptés au niveaux de concentrations en H2S mesurés en AASQA (problématique "algues" comprises) sera réalisée dans l'objectif de proposer une première CIL exploratoire "analyseurs automatique d'H2S" entre décembre 2022 et février 2023.</t>
  </si>
  <si>
    <t xml:space="preserve">1. Essais de génération NH3 dans la ligne dédiée en matrice air humide et en dopage d'air ambiant 
2. Organisation d'une CIL "analyseurs NH3 automatiques" à destination des AASQA volontaires + ouverture à d'autres acteurs (INRAE, labo de recherche, etc.)
3. Tests métrologiques pour la génération dynamique d'H2S : niveaux de concentrations variables (a minima jusqu'à 1 ppm), stabilité, effet de l'humidité. </t>
  </si>
  <si>
    <t>GT Stratégie NH3 + GT Algues</t>
  </si>
  <si>
    <t>Action comprenant l'achat d'un analyseur spécifique et à temps de réponse rapide pour la mesure de l'H2S (à mutualiser avec d'autres actions comme protocole capteurs) + REX à faire dans le cadre GT "algues"</t>
  </si>
  <si>
    <t>CS Observatoires ntionaux / CS MAQCQ / CS EMTD</t>
  </si>
  <si>
    <t>Finalisation de la stratégie</t>
  </si>
  <si>
    <t>Mise en place d'une chaîne de traçabilité métrologique pour les mesures de H2S</t>
  </si>
  <si>
    <t>L'objectif est de développer la méthode de raccordement des moyens d’étalonnage en H2S des AASQA sur une gamme de mesure entre 0,1 et 1 µmol/mol.</t>
  </si>
  <si>
    <t>Bibliographie en 2021 =&gt; développement de la chaine de traçabilité en 2022/2023</t>
  </si>
  <si>
    <t xml:space="preserve">Cette action comprend la définition harmonisée et quantifiée de différentes stratégies de surveillance permettant de répondre aux différentes problématiques rencontrées (Antilles, littoral métropole) </t>
  </si>
  <si>
    <t>CS Anticipation</t>
  </si>
  <si>
    <t xml:space="preserve">Veille sur la mesure du potentiel oxydant (PO) des PM </t>
  </si>
  <si>
    <t>Les pré-tests réalisés en 2021 avec la participation de l'IGE et de l'IMT Nord Europe ont permis de définir les conditions de réalisation d'une CIL, les limites existantes, notamment en termes d'expression des résultats, et de définir les matériaux d'essais qui seront analysés (extraits de PM, filtres d’air ambiant, blancs de terrain, matériau de référence certifié).
En 2022, le travail réalisé sera un travail de veille, notamment en lien avec les avancées sur ce sujet du programme RI-Urbans, afin de pouvoir proposer une CIL dans le cadre du LCSQA, tenant compte de ce retour d'expérience, en 2023 ou 2024.</t>
  </si>
  <si>
    <t>Veille uniquement cette année</t>
  </si>
  <si>
    <t>+ de sollicitations à prévoir</t>
  </si>
  <si>
    <t>F. Mathé / L. Malherbe</t>
  </si>
  <si>
    <t>R. Maillard/ A. Colette</t>
  </si>
  <si>
    <t>Assurer le suivi administratif du LCSQA (convention, production, etc.) et animer le fonctionnement interne entre les 3 membres dans le respect des termes définis dans le GIS et en accord avec le nouveau contrat de performance (2022-2027) du LCSQA.</t>
  </si>
  <si>
    <t>Instruction des demandes de subventions d'investissement et participation, en appui au MTE et aux DREAL, à l'instruction des demandes de subventions de fonctionnement.</t>
  </si>
  <si>
    <t>Cette action porte sur les points suivants :
- 	La mise à jour de Gestion’Air avant ouverture de l'exercice de 2022 pour 2023 avec notamment, les corrections des saisies AASQA dans le parc 2021 et la mise à jour des tables "modèle / fournisseur / coût / conformité technique" ;
- 	Les corrections, le cas échéant, des données saisies par les AASQA dans Gestion’Air (ex : choix erroné du modèle d'un équipement du parc ou correction dans les demandes) ;
- 	L'instruction des demandes d’investissement pour l'équipement des AASQA (en fonction des thématiques, les 3 membres du LCSQA contribueront à l'instruction des demandes) : examen et synthèse des besoins en investissement (avec appui technique d’experts si besoin) ; édition des principales données nécessaires au MTE pour l'instruction des demandes en fonctionnement. Ces instructions se feront exclusivement sous Gestion’Air.</t>
  </si>
  <si>
    <t>Défendre la position française dans les processus d'élaboration et de révision des référentiels techniques normatifs (inter)nationaux via le circuit classique (AFNOR, CEN, ISO) ou via les pôles d'expertise européens (AQUILA, FAIRMODE, AAQEG)</t>
  </si>
  <si>
    <t>DELTA vs cible</t>
  </si>
  <si>
    <t>Cibles pour convention 2022</t>
  </si>
  <si>
    <t>Cibles 2022 révisées avec interim du triumvirat pdt 4 mois</t>
  </si>
  <si>
    <t>Pour rappel, budget 2021</t>
  </si>
  <si>
    <t>Titre</t>
  </si>
  <si>
    <t>Priorité</t>
  </si>
  <si>
    <t>Tendance/2022</t>
  </si>
  <si>
    <t>Type de livrable</t>
  </si>
  <si>
    <t>Échéance</t>
  </si>
  <si>
    <t>Livré / en ligne</t>
  </si>
  <si>
    <t>Organismes concernés</t>
  </si>
  <si>
    <t>Recenser des pistes d'optimisation d'une surveillance harmonisée sur l'ensemble du territoire, focalisée sur les zones de vigilance</t>
  </si>
  <si>
    <t>Assurer la qualité des données de l'observatoire et leur adéquation avec les exigences européennes et les besoins de la surveillance</t>
  </si>
  <si>
    <t>Maintenir un observatoire cohérent et incontestable répondant aux priorités réglementaires</t>
  </si>
  <si>
    <t>A préciser</t>
  </si>
  <si>
    <t>OUI</t>
  </si>
  <si>
    <t>Définir la stratégie nationale de surveillance par la mesure du dispositif français et la décliner dans les territoires</t>
  </si>
  <si>
    <t>Assurer la centralisation au niveau national, l’exploitation et la mise à disposition des données produites par le dispositif de surveillance</t>
  </si>
  <si>
    <t>Gérer le référentiel métier et réaliser des audits techniques</t>
  </si>
  <si>
    <t>NON</t>
  </si>
  <si>
    <t>Consolider les méthodologies et pérenniser les sources de données nécessaires à l’élaboration des Inventaires Territoriaux</t>
  </si>
  <si>
    <t>Améliorer les connaissances scientifiques et techniques du dispositif pour accompagner la mise en œuvre des plans d’action et anticiper les enjeux futurs du dispositif </t>
  </si>
  <si>
    <t>faire des recommandations pour optimiser le dispositif de surveillance au regard des enjeux et suivre son évolution</t>
  </si>
  <si>
    <t>Garantir la cohérence entre l’INS et les IRS</t>
  </si>
  <si>
    <t>Assurer la coordination, l’animation et le suivi du dispositif national de surveillance</t>
  </si>
  <si>
    <t xml:space="preserve">structurer les observatoires de demain </t>
  </si>
  <si>
    <t>IMT Nord Europe - LNE</t>
  </si>
  <si>
    <t>Elaborer des référentiels méthodologiques et assurer à tous les territoires une couverture par la modélisation permettant notamment des prévisions à l’horizon de 48h, voire 72 heures qualifiées par un indice de confiance</t>
  </si>
  <si>
    <t>déployer et maintenir Geod’air et l’outil “Vigilance atmosphérique</t>
  </si>
  <si>
    <t>Renforcer et fiabiliser les outils et méthodes mis à la disposition des AASQA par le LCSQA, pour la réalisation de leurs missions</t>
  </si>
  <si>
    <t>fournir au ministère chargé de l’environnement un appui aux rapportages européens relatifs à la qualité de l’air et aux plans et programmes</t>
  </si>
  <si>
    <t>Accompagner les AASQA dans la mise en place d’un Système de Management Qualité pour la mesure, la modélisation et la réalisation des inventaires</t>
  </si>
  <si>
    <t xml:space="preserve">exploiter les données de surveillance de la qualité de l’air </t>
  </si>
  <si>
    <t>Geod'air</t>
  </si>
  <si>
    <t>LNE - IMT Nord Europe</t>
  </si>
  <si>
    <t>Harmoniser les modalités de surveillance des pesticides dans l’air</t>
  </si>
  <si>
    <t>mettre en œuvre des outils d’évaluation et de scénarisation pour l’évaluation des plans</t>
  </si>
  <si>
    <t>Elaborer et mettre en œuvre la surveillance allergo-pollinique en France</t>
  </si>
  <si>
    <t>pérenniser le programme « CARA »</t>
  </si>
  <si>
    <t>Développer des protocoles harmonisés du suivi des nuisances olfactives</t>
  </si>
  <si>
    <t xml:space="preserve">expliciter l’évolution de la pollution de fond grâce à l’exploitation des résultats du programme « MERA » </t>
  </si>
  <si>
    <t xml:space="preserve">Définir la stratégie du Système d’Information sur la qualité de l’air (SIQA) pour mi 2016 et assurer son déploiement au niveau national et local </t>
  </si>
  <si>
    <t>organiser une veille technologique sur les matériels et les nouveaux enjeux</t>
  </si>
  <si>
    <t>Renforcer et harmoniser les travaux méthodologiques relatifs à l’évaluation des plans</t>
  </si>
  <si>
    <t>3.4</t>
  </si>
  <si>
    <t>formaliser les besoins de recherche du dispositif</t>
  </si>
  <si>
    <t>Fournir des éléments cohérents et harmonisés pour les porter à connaissance à disposition des acteurs</t>
  </si>
  <si>
    <t>apporter un appui au ministère chargé de l’environnement dans ses missions de pilotage du dispositif</t>
  </si>
  <si>
    <t xml:space="preserve">Polluants gazeux </t>
  </si>
  <si>
    <t>Rapport d'avancement</t>
  </si>
  <si>
    <t>Améliorer les outils actuels de spatialisation</t>
  </si>
  <si>
    <t>apporter un appui pour le pilotage financier du dispositif de surveillance de la qualité de l’air</t>
  </si>
  <si>
    <t>Paragraphe du rapport sur les performances (cf. action xx)</t>
  </si>
  <si>
    <t>Consolider les programmes MERA (observatoire national de Mesure et d’Evaluation en zone Rurale de la pollution Atmosphérique à longue distance - composante française du programme européen EMEP) et CARA (Caractérisation chimique des particules)</t>
  </si>
  <si>
    <t>représenter la France dans les instances nationales, européennes et internationales</t>
  </si>
  <si>
    <t>Organiser un dispositif de gestion des situations post accidentelles sur tout le territoire national</t>
  </si>
  <si>
    <t>valoriser les travaux techniques et scientifiques et développer les partenariats européens et internationaux</t>
  </si>
  <si>
    <t>Contribuer à l’événement collectif national annuel autour de la qualité de l’air</t>
  </si>
  <si>
    <t>Rapportage réglementaire</t>
  </si>
  <si>
    <t>Avril 2021</t>
  </si>
  <si>
    <t>Partager un portail d’information internet sur l’air et inscrire l’information sur la qualité de l’air dans l’ère numérique et digitale</t>
  </si>
  <si>
    <t xml:space="preserve"> Promouvoir une information quotidienne télévisée grâce à un indice ATMO rénové</t>
  </si>
  <si>
    <t>Traitement de données</t>
  </si>
  <si>
    <t>Définir des référentiels communs de présentation de l’état de la qualité de l’air</t>
  </si>
  <si>
    <t>Sensibiliser de nouveaux relais d’opinion</t>
  </si>
  <si>
    <t>Août 2021</t>
  </si>
  <si>
    <t>Communiquer pendant les épisodes de pollution</t>
  </si>
  <si>
    <t>S’inscrire dans une démarche de communication évolutive tenant compte notamment de la perception des parties prenantes et des thématiques émergentes</t>
  </si>
  <si>
    <t>Communiquer pour accompagner la mise en œuvre des plans d’action</t>
  </si>
  <si>
    <t>Promouvoir des actions de participation citoyenne</t>
  </si>
  <si>
    <t>Grille d'audit</t>
  </si>
  <si>
    <t>Organiser la prise en compte des enjeux émergents et des nouvelles technologies</t>
  </si>
  <si>
    <t xml:space="preserve"> Eprouver les nouveaux outils et démarches innovantes dans le cadre de la surveillance de la qualité de l’air</t>
  </si>
  <si>
    <t>Valoriser et orienter la recherche</t>
  </si>
  <si>
    <t>Partager l’expertise publique avec le secteur privé</t>
  </si>
  <si>
    <t>Valoriser l’expertise française</t>
  </si>
  <si>
    <t>Adopter des PRSQA compatibles avec le PNSQA et définir un cadre commun pour le suivi annuel des activités régionales</t>
  </si>
  <si>
    <t>Août 2022</t>
  </si>
  <si>
    <t>Renforcer le suivi budgétaire, et l’analyse des coûts du dispositif</t>
  </si>
  <si>
    <t>Septembre 2022</t>
  </si>
  <si>
    <t xml:space="preserve"> Favoriser la pérennisation et la diversification des ressources financières tout en recherchant et mettant en œuvre toutes les pistes d’optimisation économique</t>
  </si>
  <si>
    <t>Mettre en place une gestion prévisionnelle des emplois et des compétences</t>
  </si>
  <si>
    <t>Renforcer la mutualisation des moyens</t>
  </si>
  <si>
    <t>Clarifier le rôle des acteurs et adapter la comitologie du dispositif national de surveillance</t>
  </si>
  <si>
    <t>Avril 2023</t>
  </si>
  <si>
    <t>Mai 2023</t>
  </si>
  <si>
    <t>Juin 2023</t>
  </si>
  <si>
    <t>Juillet2023</t>
  </si>
  <si>
    <t>Août 2023</t>
  </si>
  <si>
    <t>Septembre 2023</t>
  </si>
  <si>
    <t>Octobre 2023</t>
  </si>
  <si>
    <t>Novembre 2023</t>
  </si>
  <si>
    <t>Décembre 2023</t>
  </si>
  <si>
    <t>Coût de l'heure ETP selon l'entité et le profil (€)</t>
  </si>
  <si>
    <t>IMT LD</t>
  </si>
  <si>
    <t>INERIS</t>
  </si>
  <si>
    <t>Changer la couleur de la cellule si les coûts sont mis à jour</t>
  </si>
  <si>
    <t>Expert</t>
  </si>
  <si>
    <t>A mettre à jour !!!!!</t>
  </si>
  <si>
    <t xml:space="preserve">ING </t>
  </si>
  <si>
    <t>Pour mémoire Modifications 2020</t>
  </si>
  <si>
    <t>Modifications 2022 (mettre la date de mise à jour)</t>
  </si>
  <si>
    <t>ETAM</t>
  </si>
  <si>
    <t>RAS</t>
  </si>
  <si>
    <t>modifié le 16/01/2020</t>
  </si>
  <si>
    <t xml:space="preserve">modifié le </t>
  </si>
  <si>
    <t>modifié le</t>
  </si>
  <si>
    <t>Ancienne Classification</t>
  </si>
  <si>
    <t xml:space="preserve">1 - METROLOGIE ET ASSURANCE QUALITE </t>
  </si>
  <si>
    <t>Pour mémoire Modifications 2021</t>
  </si>
  <si>
    <t xml:space="preserve">2 - SURVEILLANCE DES POLLUANTS GAZEUX INORGANIQUES REGLEMENTES </t>
  </si>
  <si>
    <t>3 - SURVEILLANCE DES PARTICULES PM10 et PM2.5</t>
  </si>
  <si>
    <t>modifié le 11/01/2021</t>
  </si>
  <si>
    <t xml:space="preserve">4 - SURVEILLANCE DU BENZENE / HAP / METAUX  </t>
  </si>
  <si>
    <t>modifié le 12/01/2021</t>
  </si>
  <si>
    <t>5 - MESURE DES POLLUANTS NON REGLEMENTES</t>
  </si>
  <si>
    <t>6 - MODELISATION ET TRAITEMENTS NUMERIQUES</t>
  </si>
  <si>
    <t>7 - INFORMATIQUE ET INSTRUMENTATION</t>
  </si>
  <si>
    <t>8 - AIR INTERIEUR</t>
  </si>
  <si>
    <t>9 - SURVEILLANCE RURALE</t>
  </si>
  <si>
    <t>A -  PARTICIPATION A LA STRATEGIE</t>
  </si>
  <si>
    <t>B - REFERENTIELS FRANCAIS ET EUROPEENS</t>
  </si>
  <si>
    <t>C - SUIVI DES OUTILS DE SURVEILLANCE</t>
  </si>
  <si>
    <t>D - CONFORMITE DU DISPOSITIF - SUIVI PSQA</t>
  </si>
  <si>
    <t>E - CONTRIBUTION AU DIMENSIONNEMENT DU DISPOSITIF</t>
  </si>
  <si>
    <t>F - SUIVI FINANCIER</t>
  </si>
  <si>
    <t>G - OUTILS INFORMATIQUES ET BDD</t>
  </si>
  <si>
    <t>H - TRANSMISSION ET ECHANGES DE DONNEES</t>
  </si>
  <si>
    <t>I - VALORISATION DU DISPOSITIF ET DU LCSQA</t>
  </si>
  <si>
    <t>J - PLANS D'ACTION COURT OU MOYEN TERME</t>
  </si>
  <si>
    <t>K - PILOTAGE ET SUIVI DU DISPOSITIF</t>
  </si>
  <si>
    <t>L - INSTRUMENTATION - DONNEES</t>
  </si>
  <si>
    <t>M - AUTRES SUJETS NON  PLANIFIES</t>
  </si>
  <si>
    <t xml:space="preserve">Orgine de la demande </t>
  </si>
  <si>
    <t>Lettre cadrage LCSQA</t>
  </si>
  <si>
    <t>Lettre cadrage AASQA</t>
  </si>
  <si>
    <t>PNSQA</t>
  </si>
  <si>
    <t>Missions LCSQA/suite audits</t>
  </si>
  <si>
    <t>Demande AASQA</t>
  </si>
  <si>
    <t>Demande MEDDE</t>
  </si>
  <si>
    <t>Autre</t>
  </si>
  <si>
    <t>Code</t>
  </si>
  <si>
    <t>Direction LCSQA</t>
  </si>
  <si>
    <t>Direction du LCSQA</t>
  </si>
  <si>
    <t>4 AASQA auditées contre 2 en 2021.
Mise à jour de la grille pour le nouveau cycle.</t>
  </si>
  <si>
    <t>Au global sur le sujet pesticides car en 2021 (CIL  + suivi pérenne)</t>
  </si>
  <si>
    <t>En 2022, les actions porteront sur les sujets suivants :
●	Traçabilité et circulation des cales optiques pour AE33 (LNE) :
Le protocole d’étalonnage des AE33 est basé sur l’utilisation de cales optiques possédant des propriétés d’absorption de la lumière connue pour les différentes longueurs d’onde utilisées par l’AE33. Le LCSQA propose de faire circuler son propre jeu de cales dans les AASQA n'en possèdant pas pour réaliser les étalonnages, et de vérifier pour les AASQA qui en possèdent, que les jeux de cales ne dérivent pas dans le temps.
●	Assurance qualité des données ACSM (INERIS) : 
o Accompagnement des AASQA à la mise en œuvre des ACSM sous forme d'échanges bilatéraux au fil de l'eau (selon les besoins et/ou problèmes rencontrés) et animation du "Groupe Utilisateurs Permanent ACSM" relevant de la CS « observatoires nationaux ». 
o L'Ineris s'assurera notamment de la bonne mise en oeuvre des étalonnages ACSM dans le cadre de prestations réalisées par le(s) prestataire(s) extérieur(s) partenaire(s). Le raccordement des instruments constituant le banc d'étalonnage ACSM sera pris en charge par le LNE.
o Si besoin, les mesures ACSM des stations d’intérêt national feront l'objet d'une vérification externe via l’analyse chimique de prélèvements sur filtres lors de campagne de prélèvements journaliers (24h) pendant un à deux mois, de la fraction PM1, suivies d’analyses différées des concentrations en nitrate, sulfate, ammonium et carbone organique. Typiquement, les analyses seront effectuées sur une quarantaine de filtres par site après sélection des jours pour lesquels les concentrations des espèces d'intérêts sont importantes. Ces analyses pourront être conditionnées sur certains sites par la disponibilité des préleveurs.
o Cette action comprend également la participation du LCSQA aux activités de l’ACMCC dont les enseignements à l’échelle européenne bénéficient au dispositif de surveillance en termes de QA/QC. En 2022, l'Ineris coordonnera la réalisation de la CIL ACSM européenne du programme européen ACTRIS (infrastructure de recherche européenne sur les aérosols, nuages, et espèces gazeuses réactives).</t>
  </si>
  <si>
    <t xml:space="preserve">Assurer le suivi et la mise à jour des non conformités 2021
A partir des régimes 2022-2026, évaluer la conformité des nouvelles ZAS entrées en vigueur au 01/01/2022 </t>
  </si>
  <si>
    <t>Attention, échéance  fin mars 2022 - financement encore sur les premiers mois de 2022 nécessaire</t>
  </si>
  <si>
    <t>Le LCSQA met actuellement en oeuvre un couplage indirect (ou offline) des modèles CHIMERE et SIRANE sur plusieurs jeux de données dont celui de l’exercice d’intercomparaison mentionné au paragraphe 2.1.2. Cela permettra de répondre aux AASQA qui souhaitent disposer de recommandations techniques concernant la mise en oeuvre du couplage CHIMERE-SIRANE notamment du point de vue de la prise en compte de la pollution de fond afin d'éviter le double comptage des émissions. Une journée de restitution des résultats de ces travaux à travers le workshop de l’exercice d’intercomparaison permettra in fine de dresser une liste de recommandations techniques pour ce couplage de modèles régional et local.</t>
  </si>
  <si>
    <t>En 2012, le LCSQA et les AASQA avaient élaboré un guide méthodologique pour l'élaboration et l'évaluation des plans et programmes. Dans le contexte actuel des contentieux européens, des demandes d’évaluations des plans et d’harmonisation de la méthodologie reviennent régulièrement. Cette action aura donc pour but de mettre à jour ce guide en prenant en compte les nouveaux outils dont disposent les AASQA, les méthodologies scientifiques les plus à jour et les cadres de rapportage européens. Ce guide aura aussi vocation a couvrir plus largement l'évaluation d'autres politiques publiques telles que les ZFE ou les plans bois. Elle permettra d'harmoniser les démarches d'évaluation des plans sur le territoire.</t>
  </si>
  <si>
    <t>Le site internet du LCSQA (www.lcsqa.org) a été mis en service en décembre 2001, en accès privé pour les membres du dispositif national de surveillance de la qualité de l’air : AASQA, ADEME, LCSQA et ministère chargé de l’environnement.
En 2003, le site a été ouvert au public et à partir de 2007, le site a subi une refonte complète ainsi qu’une migration vers Drupal v6 (logiciel permettant d’éditer, gérer et d’organiser des contenus de site web). Depuis 2007, le site s'est enrichi considérablement mettant en place des fonctionnalités et des outils non prévus à l'origine, comme par exemple Vigilance Atmosphérique. En 2016, des travaux de mise à jour du site ont eu lieu avec notamment l'amélioration de la navigabilité sur le site et la refonte de l'espace documentaire. En 2017, la poursuite des aménagements du site (ainsi que Vigilance Atmosphérique) a contribué à son amélioration. Le LCSQA a également lancé un appel d'offre pour la réalisation de la migration du site en Drupal V8 ; les travaux avec le prestataire ont débuté en 2017 et se sont poursuivis en 2018 : migration du site en V8 effective, suivi, identification des bugs par la MOA et garantie assurée par la TMA. Depuis 2019, différentes actions ont été poursuivies telles que suivi de la maintenance du site, mise à jour régulière de son contenu, création des pages spécifiques sur le site du LCSQA : MERA, rapportage, etc. Evolution de l’outil vigilance : suppression des icônes sur les cartes des mesures préfectorales, ajout d’un menu déroulant afin de filtrer le type de mesure mise en place, affichage de toutes les régions de France sur la page principale, accès à Geod'air grand public
En 2022, les actions récurrentes sont maintenues : suivi de la maintenance du site et mise à jour régulière de son contenu. Une évolution vers la version Drupal 9 sera déployée au 1er trimestre suivi de la refonte graphique du site web afin d'en améliorer la navigabilité et l'ergonomie. Enfin :
•	La traduction en anglais des pages grand public pourra être réalisée après mise à jour de l’ensemble du site.
•	Mise en conformité du site LCSQA vis à vis de la RGPD (accessibilité).</t>
  </si>
  <si>
    <t>Les trois membres du LCSQA se chargeront de contribuer en 2022 à la valorisation des travaux du LCSQA et du dispositif au travers des actions suivantes :
1.	La rédaction du rapport annuel d'activités 2020-2021. Comme précisé dans le contrat de performance (2016-2021) du LCSQA, ce rapport synthétisera tous les travaux du LCSQA des années 2020 et 2021 cloturant ainsi le cycle du contrat de performance 2016-2021.
2.	La publication d'actualités au fil de l'eau permettant de mettre en avant les principales informations d'intérêt pour le dispositif et des résultats marquants des travaux du LCSQA
3.	La finalisation de la rédaction des fiches thématiques. Plusieurs fiches thématiques décrivant les missions et les actions du LCSQA (incluant les observatoires nationaux MERA et CARA) seront rédigées et mises à disposition sur le site web du LCSQA. Les fiches MERA ont été initiées et certaines mises en ligne.
4.	La participation à des formations, des cours universitaires ou des journées techniques afin de présenter le dispositif national de surveillance ou des actions du LCSQA.
5. La refonte du logo LCSQA dans le cadre de la refonte graphique du site web</t>
  </si>
  <si>
    <t>Prise de contact, bilan des besoins et actions à lancer pour accueillir l'exercice d'intercomparaison, chiffrage détaillé et délais de préparation en vue d'une réalisation en 2024</t>
  </si>
  <si>
    <t>Mener les actions nécessaires à la mise en place du suivi pérenne et de ses évolutions</t>
  </si>
  <si>
    <t>Exploitation des données 2021/2022 au fil de l'eau pour discussion en GT pesticides.
Organisation du suivi 2023 (planification, liste de substances actives (SA) et de sites, supervision technique).
Tests de piégeage du glyphosate avec l'objectif de valider la méthode d'analyse sans dérivatisation vis à vis des interférents atmosphériques.
Tests de piégeage (y compris sur résine) de substances (en priorité les SA phares des AASQA) non conformes lors des essais antérieurs afin de déterminer si un lien existe avec l'évolution des nouvelles techniques analytiques mises en oeuvre. Démarrage à partir du dernier trimestre avec poursuite en 2023.
REX sur CIL pesticides avec les laboratoires pour définir un plan d'action/de tests à mettre en oeuvre (en 2023) pour les quelques substances actives (SA) phares présentant un effet laboratoire constaté dans le suivi pérenne, ou une maitrise insuffisante dans le cadre de la CIL 2021 (folpel, 2,4D, métolachlore, etc).
Travaux de normalisation (cf. action n°74).</t>
  </si>
  <si>
    <t>CIL - Poursuite de d'intercomparaison de modélisations urbaines sur la ville d'Anvers ( phase 2, cf. action n°8 des I13travaux 2021).
- Stratégie Française de validation des modélisations à l’échelle urbaine en lien avec le CEN WG43 et FAIRMODE</t>
  </si>
  <si>
    <t>Maintien de l'accréditation 17025 du LCSQA (PM)</t>
  </si>
  <si>
    <t>Participation du LCSQA à la Comparaison inter-laboratoires (CIL) pour les PM organisée par le Centre commnun de recherche de la commission européenne (JRC)</t>
  </si>
  <si>
    <t>Maintien de l'accréditation 17025 du LCSQA (GAZ)</t>
  </si>
  <si>
    <t>Participation du LCSQA à la Comparaison inter-laboratoires (CIL) pour les polluants gazeux organisée par le Centre commnun de recherche de la commission européenne (JRC)</t>
  </si>
  <si>
    <t>Conformément à l'arrêté du 16 avril 2021, le LCSQA a en charge la réalisation du suivi de l'équivalence des analyseurs automatiques de PM conformes pour la surveillance réglementaire en France . 
 Pour ce faire, les travaux en 2022 porteront sur :
- Réalisation de 4 campagnes de prélèvement selon la norme NF EN 12341 avec, en parallèle, les AMS PM actuellement déclarés conformes et utilisés pour la surveillance réglementaire (Déplacement pour installation/désinstallation, contrôle QA/QC au fil de l'eau et suivi avec l'AASQA (ex : réparation/maintenance de nos instruments).
 - Pesée des filtres de ces 4 campagnes selon NF EN 12341 (environ 300 x4 = 1200 filtres).
-  Conditionnement et fourniture des filtres vierges et récupération des filtres après prélèvement.
- Production d'une base de données des résultats du suivi d'équivalence depuis 2013 : intégration et validation des nouvelles données, échange avec les AASQA sur les données, analyse des données selon la statistique de la NF EN 16450
- Production d’un rapport d’analyse des performances des analyseurs automatique PM vis à vis des exigences de la NF EN 16450 et notamment l’applicabilité de fonction de correction. Les performances ainsi étudiées ainsi que les retours d’expériences peuvent déboucher sur des propositions de mises à jour des configurations techniques, des protocoles QA/QC et des modifications du référentiel technique national.</t>
  </si>
  <si>
    <t>AtmoSud a développé un logiciel permettant de récupérer les données des analyseurs afin de réaliser les contrôles métrologiques de ces appareils. Il permettrait également de s'affranchir de l'utilisation d'une station d'acquisition lors des campagnes de mesure.
L'Ineris propose de continuer le travail amorcé en 2021 concernant la prise en main du logiciel afin d'évaluer l'étendue de ses possibilités et envisager son utilisation en remplacement du logiciel TAM pour les contrôles métrologiques que l’institut réalise, ainsi qu'en remplacement d'une centrale d'acquisition dans le cadre des actions sous accréditation 17025 que réalise l'Ineris pour le LCSQA. Ainsi, il s’agit de conduire une validation du logiciel (communication entre le logiciel et les différents équipents mis en oeuvre) ainsi que des feuilles de calculs associées (calcul de répétabilité, linéarité et rendement de four) pour répondre aux exigences normatives.</t>
  </si>
  <si>
    <t>Les résultats préliminaires de l'étude d'impact des sources de génération montrent qu'il est difficile de contrôler la granulométrie du dopage particulaire avec les méthodes utilisées jusqu'alors. Il est proposé d'adapter la méthode et le dispositif de filtre permettant d'isoler les particules de plus gros diamètre à partir d'une quelconque source de dopage au système de dopage particulaire dans sa globalité. Cela permet de réaliser des dopages particulaires ciblés en fonction de la granulométrie. Ces travaux pourront ensuite être appliqués aux différentes CILs PM (AMS, AE33, ...).</t>
  </si>
  <si>
    <t>Conformément à l’article 27 de l’arrêté du 16 avril 2021 relatif au dispositif national de surveillance de la qualité de l’air ambiant, il s’agit d’effectuer le suivi du coût total du dispositif national de surveillance de la qualité de l’air. En 2022, il s'agira d'exploiter les données comptables et administratives des AASQA disponibles dans Gestion’Air. Ce rapport contiendra également les données financières du LCSQA et de Prev’Air et sera basé sur la trame de document défini avec le MTE en 2018. Le rapport portera sur la période 2017 – 2021. En outre, le LCSQA continuera à participer au sous GT PRSQA "évaluation économique". Si des besoins sont exprimés par les différents membres de ce sous GT, ils feront l'objet d'une liste soumise au ministère pour avis. En fonction des budgets disponibles et des priorités, il sera décidé de traiter ou non ces demandes.</t>
  </si>
  <si>
    <t xml:space="preserve">Cette action consiste à :
* Préparer et rapporter les datasets B à G au titre des directives qualité de l'air  
* Assurer un suivi des données rapportées et le cas échéant, des corrections réalisées à la suite des contrôles de l'Europe
 * Participer aux réunions europénnes associées (IPR, bilateral meetings)
La fin du travail de resoumission des données 2013-2014 est également comprise dans cette action. </t>
  </si>
  <si>
    <t>-	Réaliser le rapportage réglementaire des plans et programmes au titre des directives qualité de l'air 
'-	Assurer un suivi des plans rapportés et le cas échéant, des corrections réalisées à la suite des contrôles de l'Europe
- Assurer un suivi des plans rapportés et le cas des corrections réalisées à la suite des contrôles de F43</t>
  </si>
  <si>
    <t>Initier les travaux de déploiement de Prev'air sur Mayotte et Réunion et analyser la possibilité de développer des post-traitements dans un contexte particulier en matière de couverture spatiale en stations de mesure.</t>
  </si>
  <si>
    <t>Cette action comprend différentes sous-actions : 
1. Maintenance et hébergement de la base de données Capt’Air (action IMT Nord Europe) 
2. Réalisation des évolutions de Capt’Air suite au retour d’expérience des utilisateurs (membres du dispositif national - Lien action “GT micro-capteurs”) (action IMT Nord Europe). En 2021, une demande de consultation des données disponibles dans Capt'Air a été consentie pour une agence publique dans le cadre d'une étude spécifique et suite à une demande formelle. Ceci a permis de poser les fondements d'un processus de demande de consultation. En 2022, il est prévu de formaliser ce processus et de le faire valider. Cette action pourra découler sur des évolutions de Capt’air
3. Poursuivre le remplissage de la base de données dans sa forme actuelle et à partir des différents documents rendus disponibles dans le cadre du GT “micro-capteurs” (rapports d’étude, articles scientifiques, documentation constructeurs, etc.). Ainsi, chacun des membres du GT (LCSQA et AASQA) sera impliqué dans cette action.</t>
  </si>
  <si>
    <t xml:space="preserve">L’exploitation a lieu tous les deux ans. Ainsi, il n’y aura pas d’exploitation en 2022. Compléter et vérifier certaines informations en base (lié à l’action 51). </t>
  </si>
  <si>
    <t>Si l'utilisation de système capteurs pour la surveillance de la qualité de l'air se dèveloppe de plus en plus, leur utilisation dans une logique de réseau offre la possibilié d'améliorer aussi bien la qualité des données produites que de varier leur utilisation potentielle. Ainsi, L'ineris se propose de réaliser une étude de faisabilité portant sur l'évaluation  des performances de mesure liée à l'utilisation de systèmes capteurs en réseaux.</t>
  </si>
  <si>
    <t>Il s'agit de poursuivre notre participation initiée en 2021 (Cf. action 53-travaux 2021) à l'exercice d’intercomparaison européen de méthodes de calibration et de cartographie dans le cadre de FAIRMODE. Par ailleurs, les données de Sensor Community pourront être utilisées pour effectuer des tests de cartographie à l'échelle nationale avec SESAM. Enfin, des travaux sur la qualification de l'incertitude des mesures de capteurs et l'intégration de celle-ci dans SESAM seront menés.</t>
  </si>
  <si>
    <t>L’objectif de cette étude menée sur 2 ans (2021/2022) est de déterminer les performances métrologiques de systèmes capteurs soumis à un aérosol modèle atmosphérique composé de 2 fractions de type minérale et de type « carbone suie » au sein d’un environnement contrôlé en température et humidité relative. 
La réalisation de cette étude a nécessité en amont de s’équiper d’instruments adéquats. En 2021, dans le cadre d’un premier financement par le DIM QI2, le réseau de recherche sur la qualité de l'air en région Ile-de-France, le LCSQA-LNE s’est équipé d’un générateur de « carbone suie ». Pour caractériser l’aérosol modèle généré, le LCSQA-LNE dispose de 2 TEOM pour la mesure de la concentration en masse. Cependant, le TEOM ne permet pas de caractériser la concentration en masse avec des fréquences d’acquisition suffisamment élevées. C’est pourquoi, nous avons fait l’acquisition en 2021 d’un PALAS Promo Led 2300, qui permet d’obtenir toutes les 10 secondes la concentration en masse de l’aérosol généré. 
En 2021, en concertation avec les AASQA, le LCSQA-LNE a sélectionné différents systèmes capteurs à évaluer, à savoir 3 systèmes capteurs IQAir, 3 systèmes capteurs Airbeam et 3 systèmes capteurs Airbeam2. 
Les essais menés sur 2021/2022 consistent à générer différents ratios de concentrations en masse entre la fraction minérale et la fraction « carbone suie » pour différents niveaux de concentrations entre 0 et 30 µg/m3 au sein de la chambre d’exposition en contrôlant et en faisant varier la température et l’humidité relative. Les systèmes capteurs sont ensuite exposés aux différents aérosols atmosphériques modèles et leurs réponses sont comparées aux valeurs générées.
Cette campagne de mesure permettra d’obtenir des informations sur la performance de systèmes capteurs soumis à un aérosol atmosphérique modèle. 
Par ailleurs, dans le cadre d’un second financement par le DIM QI2, le LNE a pu s'équiper d'un ACSM et d'un aethalomètre qui seront utilisés pour cette étude pour la détermination de la composition chimique et de la concentation en black carbon des aérosols générés dans la chambre d'exposition. Cependant, ces instruments ne sont pas financés à 100% par le DIM, d'où la demande d'investissement dans cette action.</t>
  </si>
  <si>
    <t>Les sous-actions traitées dans le cadre de cette action seront :
-	Acquisition de plusieurs capteurs d'H2S d'intérêt (identifiés suite à l'enquête réalisée auprès des AASQA en 2021, à la note bibliographique concernant la métrologie du H2S et aux discussions dans le cadre du GT « Algues ») ;
-	En accord avec le protocole d’évaluation mis en place pour les polluants gazeux réglementés (travaux LCSQA 2015-2016) et avec le protocole mis en place par l’Ineris et le LNE dans le cadre de la certification volontaire des systèmes capteurs (« AIR Quality Sensor »), établissement d’un cahier des charges  validé par les 3 membres du LCSQA pour une comparaison en laboratoire homogène entre les différents capteurs sélectionnés, définition des critères de performances métrologiques à évaluer (ex. : dérive, vieillissement, sensibilité, gamme de détection, effet des interférents,...) et des protocoles de test associés (lien avec études lignes 64 et 67) ; 
-	Mise à l'épreuve du protocole sur des capteurs neufs sélectionnés et des capteurs utilisés en AASQA ;
Mutualisation de l'investissement analyseur H2S avec l’action CIL polluants émergents.</t>
  </si>
  <si>
    <t>Nouvelle méthode de mesure (prélèvement actif) pour le 1,3-butadiène</t>
  </si>
  <si>
    <t>En 2022, le LCSQA-LNE finalisera le développement de la méthode d’étalonnage des mélanges gazeux 1,3-butadiène utilisés par les AASQA pour raccorder leurs analyseurs.
L’année 2021 a permis au LCSQA-LNE de modifier le banc d’étalonnage des mélanges gazeux de BTEX en lui ajoutant une ligne de dilution supplémentaire pour le 1,3-butadiène (dilution dynamique du Matériau de Référence Certifié (MRC) de 1,3-butadiène fabriqué par le LCSQA-LNE par gravimétrie avec un débitmètre de précision Molbloc/Molbox). La méthode d’étalonnage des mélanges gazeux des AASQA a été ensuite caractérisée sur la gamme de 1 à 100 nmol/mol en matière de justesse (comparaison à un MRC du NPL à 100 nmol/mol), de répétabilité, de linéarité et de reproductibilité. Cette caractérisation a été effectuée avec le chromatographe en phase gazeuse actuellement utilisé pour les étalonnages de BTEX.
Grâce à la subvention 2021 du ministère chargé de l’environnement, il a été possible de remplacer notre instrument vieillissant par un nouveau chromatographe en phase gazeuse qui devrait être livré début Janvier 2022.
Par conséquent, en 2022, le LCSQA-LNE propose de transposer la méthode d’étalonnage du 1,3-butadiène, conjointement à celle des BTEX sur le nouveau chromatographe en phase gazeuse (en lien avec la fiche sur le maintien de la chaîne nationale de traçabilité métrologique).</t>
  </si>
  <si>
    <t>Stratégie de surveillance d'H2S dans l'air ambiant (algues vertes / sargasses)</t>
  </si>
  <si>
    <t>L'objectif de l'action est de définir des scénario de surveillance d'H2S (et NH3) en lien avec la dégradation des macro algues (vertes, sargasses) sur les littoraux français</t>
  </si>
  <si>
    <t>Les 3 membres du LCSQA apporteront un appui au ministère chargé de l’environnement dans le cadre de différentes actions :
-	Elaboration des orientations annuelles de l'Etat destinées aux AASQA,  
-	Réponse aux sollicitations des AASQA et du BQA/DREAL/DEAL/DRIEAT en lien avec la réglementation (notamment l'arrêté du 16/04/21).
Conformément à l'instruction du 12 août 2014, le LCSQA procédera au recensement des moyens techniques et humains des AASQA potentiellement mobilisables en cas d’accidents impliquant un établissement industriel. Il mettra ces informations à disposition de la CASU.
La direction du LCSQA (rattachée à l'Ineris) restera en contact permanent avec le ministère chargé de l’environnement afin d'essayer de répondre dans les meilleurs délais aux sollicitations de celui-ci en fonction de l’actualité.</t>
  </si>
  <si>
    <t>Préparation de la révision des directives</t>
  </si>
  <si>
    <t>Participation au processus de révision des directives engagé par la Commission européenne en 2021 suite au Fitness Check de 2019-2020 et devant aboutir à une proposition de cette dernière fin 2022.</t>
  </si>
  <si>
    <t>En 2022, cette action consistera à répondre aux sollicitations de la Commission européenne et des réseaux d'experts européens (AQUILA , FAIRMODE, AAQEG...) : participation à des ateliers et réunions, réponse à des questionnaires notamment et à faire valoir la position française sur les plans technique et stratégique  dans le processus de révision des directives engagé par la Commission.</t>
  </si>
  <si>
    <t>Prise en compte des besoins régionaux vis à vis des impératifs nationaux (MERA, CARA, IEM, surveillance de l'ozone et de ses précurseurs, modélisation, indice national et suivi d'équivalence).</t>
  </si>
  <si>
    <t>Appui au ministère pour établir des cartographies de bilans de la qualité de l'air.
Fourniture de données statistiques sur les dépassements de seuils réglementaires</t>
  </si>
  <si>
    <t>Les 3 membres du LCSQA en appui du ministère se chargeront de :
1. 	L'organisation et la participation aux Comités de Pilotage de la Surveillance (CPS). Le LCSQA contribuera à la définition des ordres du jour, la mise en ligne des documents, la participation aux réunions et la rédaction des compte-rendus. La direction du LCSQA (rattachée à l'Ineris) se chargera du secrétariat ;
2. 	L'animation et la participation aux différentes instances de la nouvelle comitologie du dispositif national de surveillance. 
En 2022, en lien avec la refonte de la comitologie afin de répondre aux actions du PNSQA (prorogé pour 3 ans jusqu’au 31/12/24), le LCSQA assurera les missions suivantes concernant les différentes Commissions de Suivi (CS) et Groupes de Travail (GT) qui seront mis en place : l'animation, l'aide à la (re)définition des feuilles de route, la réalisation du bilan des travaux, la planification des réunions, l'élaboration des ordres du jour, le suivi des résolutions/décisions validées en CPS. 
L'accent sera mis notamment sur les thématiques représentant des enjeux (ex : micro capteurs, polluants émergents, prévision, etc.).</t>
  </si>
  <si>
    <t>Appui au ministère et aux DREAL/DEAL/ DRIEAT pour l'instruction des demandes de subvention</t>
  </si>
  <si>
    <t xml:space="preserve">En 2022, les modifications apportées au logiciel Gestion'air porteront sur les points suivants :
[STATISTIQUES] Statistiques de fréquentation du site par écran
[CERFA] Mise à jour du CERFA
[PLAN ET PROGRAMMES] Ajout d'un champ ZFE-m (zone de faible émission ) 
[ACCUEIL] Dates butoirs dans Gestion air avec rappels automatiques
[PARC] Mise à jour automatique du parc via un fichier .csv
[PARC] Rendre le champ « numéro de série » lorsqu'on rentre du matériel dans le parc obligatoire
[BESOINS / PARC] Besoins nationaux
</t>
  </si>
  <si>
    <t xml:space="preserve"> : participation aux groupes de travail européens pour l'air ambiant : WG11 (IMT Nord Europe), WG12 (IMT Nord Europe), WG13 (IMT Nord Europe), WG15 (IMT Nord Europe et Ineris), WG32 (Ineris), WG35 (Ineris), WG42 (IMT Nord Europe, Ineris et LNE), WG43 (IMT Nord Europe et Ineris) et WG44 (Ineris).Participation aux réunions des organismes de normalisation : réunion plénière annuelle TC 264 « Air quality » (IMT Nord Europe), groupe de coordination AFNOR X43A « Qualité de l'air » (IMT Nord Europe, Ineris et LNE), Commissions de Normalisation AFNOR X43D « atmosphères ambiantes » (IMT Nord Europe, Ineris et LNE) et E29EG « Préparation et utilisation de mélanges de gaz en analyse » (LNE), ISO TC 158 « Analyse des Gaz » (LNE).
-	Animation du groupe d'experts Ad Hoc AFNOR pour l'élaboration de plusieurs fascicules de documentation dédiés à des usages ciblés des capteurs et systèmes capteurs (respect de la réglementation, étude d'impact, modélisation / traitement de données, amélioration des connaissances, utilisation de l'information pour la cible grand public, gestion de procédé). Ces documents constituent les parties suivantes du FD X43-121 paru fin 2021 et traduit en anglais en 2022, ces parties détaillent les caractéristiques techniques et les précautions de mise en oeuvre selon les différents type d'usage (IMT Nord Europe). 
-	Animation du GAd Hoc AFNOR pour la révision des normes relatives au prélèvement et à l’analyse des pesticides en lien avec le REX CNEP (Ineris).
-	Participation à la validation de traduction des textes lors de la mise en enquête et aux enquêtes proprement dites (IMT Nord Europe et Ineris).
-	Contribution aux activités des groupes de travail européens relatifs à la modélisation, notamment FAIRMODE (cartographie microcapteur, evaluation PPA, assurance qualité) et WG43 (élaboration de work package) (Ineris).
-	Lien avec la réglementation européenne : participation aux associations européennes AQUILA (IMT Nord Europe et Ineris) + FAIRMODE (Ineris) et aux meetings européens organisés par la Commission (AAQ Expert Group : Ineris) et l'Agence européenne (EIONET : Ineris). (NB: meetings techniques IPR inclus dans l'action rapportage).</t>
  </si>
  <si>
    <t>Tableau prévisionnel de conformité des nouvelles ZAS</t>
  </si>
  <si>
    <r>
      <t xml:space="preserve">En lien avec le nouveau contrat de performance du LCSQA (2022-2027), les 3 membres contribueront aux actions suivantes en 2022 :
1. 	Préparation du programme annuel du LCSQA pour 2022 et 2023. Pour la préparation du programme annuel le LCSQA tiendra compte des besoins et des priorités exprimés par le MTE, des évolutions législatives et normatives et des sujets d'intérêt pour le dispositif national ainsi que des besoins exprimés par les AASQA et la fédération Atmo France au travers des différentes instances de pilotage.
2. 	</t>
    </r>
    <r>
      <rPr>
        <strike/>
        <sz val="10"/>
        <color theme="1"/>
        <rFont val="Calibri"/>
        <family val="2"/>
      </rPr>
      <t xml:space="preserve">Définition des jalons prioritaires pour 2022 et bilan des jalons et des indicateurs pour 2021. Les jalons prioritaires seront définis par les 3 membres du LCSQA et le MTE. Un suivi de l'avancement de ces jalons et indicateurs sera effectué lors des Comités de Pilotage (COPIL) entre le LCSQA et le MTE.
</t>
    </r>
    <r>
      <rPr>
        <sz val="10"/>
        <color theme="1"/>
        <rFont val="Calibri"/>
        <family val="2"/>
      </rPr>
      <t>3. Validation du contrat de performance 2022-2027 et renouvellement de la convention GIS
4. 	Organisation et participation aux COPIL avec le MTE. Le LCSQA organisera deux COPIL consacrés au suivi du programme de travail du LCSQA dans lesquels le suivi des outils informatiques sera également traité.
5. 	Rédaction d’un rapport d’avancement en octobre 2022.
La/Le Directrice/Directeur exécutive/tif du LCSQA (rattaché-e à l'Ineris) se chargera de la préparation des documents, de l'organisation des réunions et du suivi des actions.</t>
    </r>
  </si>
  <si>
    <t>Supprimer les jalons et indicateurs ?</t>
  </si>
  <si>
    <t>oui pour 2022</t>
  </si>
  <si>
    <t>Déclinaison de la stratégie nationale de surveillance du NH3 en fonction des objectifs associés (ex. : surveillance des écosystèmes/stratégie EMEP, formation de particules, cohérence avec les inventaires d’émissions, comparaison avec les sorties de modélisation, etc.) avec prise en compte des connaissances techniques du moment et de leurs contraintes associées</t>
  </si>
  <si>
    <t>Les travaux de 2022 comprendront les actions suivantes :
-	La mise en place et l’animation d’un groupe de travail qui suivra l’avancement des actions suivantes,
-	Recensement des besoins (niveau local / régional / national / international) ;
-	Bilan des connaissances actuelles en matière de :
• métrologie (moyens de mesure, traçabilité &amp; chaîne d'étalonnage au regard des moyens actuellement disponibles tels que le générateur de référence national par perméation, résultats de la CIL exploratoire ammoniac (travaux 2021), action précédente « CIL polluants gazeux émergents ») ;
• inventaires d’émissions disponibles/utilisés pour la spatialisation et la temporalisation ;
• modélisation  ;
• REX sur les niveaux mesurés ou modélisés (tant au niveau français qu'à l'étranger) ;
-	Déclinaison des différents éléments de stratégie en fonction des objectifs de surveillance affichés ;
-	Echanges avec la CS SIQA concernant la remontée des données et leur bancarisation dans Géod'Air. 
A minima les CS EMTD, MAQCQ, Anticipation et Observatoires nationaux seront consultées durant cette action pour valider la stratégie globale proposée.</t>
  </si>
  <si>
    <t>Afin de suivre l’avis de l’Anses émis en saisine n° 2015_SA_0216 relatif à l’identification, la catégorisation et la hiérarchisation de polluants actuellement non réglementés pour la surveillance de la qualité de l’air tel que le sulfure d’hydrogène (H2S), dès 2021, le LCSQA-LNE a proposé de mener des travaux pour à terme, mettre en place une chaîne de traçabilité métrologique pour les mesures de H2S effectuées par les AASQA.
En 2021, le LCSQA-LNE a réalisé une étude bibliographique qui a permis de déterminer les besoins des AASQA en terme d’étalonnages.
A partir de ces besoins, le LCSQA-LNE propose pour 2022/2023 de développer la méthode de raccordement des moyens d’étalonnage des AASQA sur une gamme de mesure entre 0,1 et 1 µmol/mol. La première étape portera sur le développement d’étalons de référence basés sur la méthode de la perméation gazeuse. La seconde étape sera de mettre en place une méthode analytique pour raccorder les moyens d’étalonnage des AASQA basée sur ces étalons de référence et sur la chromatographie en phase gazeuse équipé d’un détecteur spécifique aux composés soufrés et d’un système d’injection par boucle et par pré-concentration.
Cette étude permettra de garantir la traçabilité au système international des mesures de H2S réalisées sur le territoire français.</t>
  </si>
  <si>
    <t>Maintenance évolutive et corrective de la plateforme Geod'air</t>
  </si>
  <si>
    <t>Assurer la maintenance corrective de la plateforme Geod'air. Conduire les développements répondant aux besoins des utilisateurs, à l'évolution de la surveillance et aux exigences du rapportage.</t>
  </si>
  <si>
    <t>Cette action regroupe les travaux relatifs au suivi et à la maintenance de l'application GEOD’AIR. Elle comprend les échanges avec le prestataire informatique, la déclaration et le suivi des correctifs des anomalies, la rédaction de cahiers des charges et de spécifications pour les évolutions, le suivi des développements et leur réception. 
Les évolutions majeures prévues cette année sont les suivantes selon les budgets disponibles :
 * Suite à l'ouverture au public de Geod'air, sécurisation de l'API d'accès aux données aux utilisateurs externes à la surveillance ;
 * Rapportage des situations de dépassement issues des contributions naturelles ;
 * Gestion des dossiers stations via GEOD’AIR : étude technique, spécifications fonctionnelles et (début des) développements (selon le budget nécessaire, les développements seront réalisés intégralement en 2022 ou en 2022 et 2023) ;
 * intégration dans Geod'air des données ACSM du SIRTA et de l'IMT Nord Europe, des données manuelles MERA, en lien avec les spécificités EMEP, et des données de PUF ; 
 * Synchronisation des données référentielles entre la base Postgres et la base MongoDb.
Des développements seront également effectués (en interne) pour améliorer la supervision des données (vérification de la complétude des données, suivi des mises à jour de points de mesure, contrôle qualité sur les données, ...)</t>
  </si>
  <si>
    <t>Exploitation de Geod'air</t>
  </si>
  <si>
    <t>Cette action regroupe l'ensemble des tâches qui concernent l'exploitation de Geod'air, ce qui comprend la bancarisation des données et métadonnées de la qualité de l'air au niveau national et leur exploitation pour le bilan annuel de la qualité de l'air et les rapportages européens.
Il s'agit de suivre et mettre à jour les référentiels de Geod'air relatifs au dispositif de surveillance (géographique, régimes, sites, points de mesures, moyens de mesures, dates de fonctionnement, métadonnées...) afin de garantir l'intégration et la diffusion des données au fil de l'eau ainsi que la qualité des métadonnées associées.
Cette action inclut également le contrôle et la supervision des données de mesure qui remontent au niveau national (mesures automatiques et manuelles) ainsi que le contrôle des données de mesure et des statistiques diffusées en sortie de Geod'air. La consolidation et la mise en forme de ces statistiques pour les besoins du bilan annuel de la qualité de l'air sont comprises dans ce travail.
En 2022 plus spécifiquement, cette action comprendra: 
- la poursuite du travail initié en 2021 pour l'intégration de données historiques, en collaboration avec Atmo Occitanie;
- la fin du travail pour la resoumission des données de 2013 et 2014, en réponse à la demande de la Commission européenne et de l'Agence européenne de l'environnement.
- la prise en compte des données PUF dans la supervision de la remontée des données.
- un travail sur la remontée des historiques de données des PIN ou polluants demandés par les experts LCSQA (PM1…) dont la remontée n'était pas effective les années précédentes.</t>
  </si>
  <si>
    <t>- Mettre à disposition des données de qualité de l'air issues de Geod'air
- Mettre à disposition les données de population spatialisées</t>
  </si>
  <si>
    <t xml:space="preserve">Cette action comprend la gestion du dispositif CARA, permettant la constitution des banques d'échantillons et de données, ainsi que la participation directe du LCSQA à la mise en œuvre de mesures en continu, en particulier au SIRTA, observatoire appartenant au programme européen ACTRIS (infrastructure de recherche européenne sur les aérosols, nuages, et espèces gazeuses réactives) et représentatif de la pollution de fond en région Ile de France. 
Comme depuis 2008, le dispositif de mesures différées (prélèvements sur filtres) pourra être déclenché ponctuellement lors d’évènements de pollution à l’échelle nationale et/ou exceptionnels, en dimensionnant des campagnes de prélèvement et d’analyse afin de comprendre et de documenter ces situations spécifiques. Les mesures par analyseurs automatiques permettent aujourd’hui de disposer d’informations en temps réel sur la nature des principaux épisodes de pollution. Il s’agit ici de réaliser le recueil et la diffusion de ces informations au niveau national. Des exploitations seront réalisées à partir des données bancarisées dans Geod'air.
En outre, certains résultats obtenus seront comparés aux sorties de modèles de chimie-transport utilisés au sein du dispositif national de surveillance de la qualité de l’air. 
Par ailleurs, cette action comprend l'optimisation de l'alimentation automatique (à partir de Geod'air) de l'interface de visualisation permettant aux acteurs du dispositif de disposer d'une représentation en temps réel des données d'ACSM et d'AE33. Depuis 2018, l'IMT Nord Europe contribue avec la fourniture des données ACSM, éventuellement FIDAS et  AE33, en temps quasi réel, du site "Atoll" de Lille/Villeneuve d’Ascq . En cas d’épisodes de pollution, l’IMT Nord Europe fournira également sur demande dls données MARGA, OC-EC et PM (concentration massique) si ces derniers sont mis en oeuvre dans le cadre de campagnes de recherche (e.g., projet ACROSS en IdF).
Enfin, cette action inclut la mise en place d'une station type CARA (filtres (PM2.5 et PM10) sur un site de fond urbain parisien en collaboration avec Airparif. </t>
  </si>
  <si>
    <t>Cette activité est en baisse compte tenu du temps qui doit être consacré à l'instruction des demandes sur les fiches station et les travaux Geod'air. De plus en dehors des codes constituants il n'y a pas eu beaucoup de sollicitaions en 2021.</t>
  </si>
  <si>
    <t>Assistance Prev'air + Prev'air Urgence + CHIMERE</t>
  </si>
  <si>
    <t>Assurer la fourniture des sorties de Prev'air / Prev'air-urgence et leur intégration dans les systèmes de prévision régionaux développés par les AASQA. Assister les AASQA pour faciliter l'usage de ces données ainsi que l'utilisation du modèle CHIMERE. Evaluation des conséquences d’une modification des seuils réglementaires (nouveaux seuils OMS et Indice Atmo)  sur les déclenchements de procédures (ex: recalcul du nombre d’«épisodes» avec les changements de seuil sur les 10 dernières années) et sur les dépassements et surfaces/populations exposées.</t>
  </si>
  <si>
    <t>Assistance à l'utilisation des produits Prev'air mis à disposition des AASQA (prévisions et sorties de Prev'air-urgence). 
Appui à l'utilisation de la nouvelle version de CHIMERE 2020 qui est entrée en production opérationnelle sur Prev'air mi novembre 2021.</t>
  </si>
  <si>
    <t xml:space="preserve">Fourniture au SDES, selon le cahier des charges défini au premier trimestre, des éléments suivants: 
- référentiel des mesures pour l'année 2021,  données de mesure, statistiques réglementaires associées et courbes d'évolution (source : Geod'air);
- cartographies issues de Prev'air (statistiques annuelles et épisodes); ces cartes seront accompagnées d'analyses et d'interprétations qui s'appuieront également, en ce qui concerne les épisodes, sur les données CARA;
- informations ou exploitations complémentaires concernant les polluants d'intérêt national. </t>
  </si>
  <si>
    <t xml:space="preserve">Bilan des performances de Prev'air pour l'année N-1 </t>
  </si>
  <si>
    <t>Vérifier les performances de Prev'air et de Prev'air Urgence pour l'année précédente, notamment lors des épisodes de pollution. Evaluer la cohérence avec les productions établies par les systèmes régionaux.</t>
  </si>
  <si>
    <t xml:space="preserve">Evaluation des prévisions Prev'air concernant l'année N-1 (2020) en adéquation avec le référentiel sur l'évaluation des prévisions établi par le GT prévision. Une partie associée à ce rapport concernera l'évalution de la composition des particules avec les données CARA. </t>
  </si>
  <si>
    <t>Prev'air DROM</t>
  </si>
  <si>
    <t>Poursuite du déploiement des prévisions Prev'air sur la Réunion et Mayotte, avec des temps d'échanges avec les AASQA concernées. Les travaux d'adaptation statistique menés en 2021 pourront faire l'objet d'un déploiement en 2022 sur ces zones géographiques pourvu de réseaux de mesure peu étendus.
La note fournie portera sur une description des configurations de Prev'air DROM pour la prévision à la Réunion et à Mayotte et des premières évaluations des performances de la prévision sur ces territoires.</t>
  </si>
  <si>
    <t>Aide à la gestion et à la compréhension des épisodes de pollution sur la base de Prev'air et de CARA. Appui au fil de l'eau en situation d'épisode</t>
  </si>
  <si>
    <t>Expertise des épisodes de pollution sur la base des sorties de Prev'air et des données CARA. Poursuite des travaux relatif aux épisodes d'ozone avec le REX mené sur les épisodes de la période 2018-2020.</t>
  </si>
  <si>
    <t>Suite aux travaux menés en 2021 (cf. action n° 67- travaux 2021), le LCSQA mènera les actions suivantes ayant pour objectif de déterminer les besoins nationaux par région : 
- Définition des stations indispensables à la modélisation de Prev'air
- Liste des stations indispensables pour  le dispositif CARA 
- Définition du besoin en points de mesure pour le calcul de l'indice national (PM2,5)
- Décision de la pérénnisation des stations "suivi d'équivalence"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</si>
</sst>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_-* #,##0\ &quot;€&quot;_-;\-* #,##0\ &quot;€&quot;_-;_-* &quot;-&quot;??\ &quot;€&quot;_-;_-@"/>
    <numFmt numFmtId="165" formatCode="_-* #,##0.00\ [$€-40C]_-;\-* #,##0.00\ [$€-40C]_-;_-* &quot;-&quot;??\ [$€-40C]_-;_-@"/>
    <numFmt numFmtId="166" formatCode="0.0"/>
    <numFmt numFmtId="167" formatCode="#,##0.00\ &quot;€&quot;"/>
    <numFmt numFmtId="168" formatCode="_-* #,##0\ [$€-40C]_-;\-* #,##0\ [$€-40C]_-;_-* &quot;-&quot;??\ [$€-40C]_-;_-@"/>
    <numFmt numFmtId="169" formatCode="#,##0\ &quot;€&quot;"/>
    <numFmt numFmtId="170" formatCode="#,##0.0\ &quot;€&quot;"/>
    <numFmt numFmtId="171" formatCode="_-* #,##0.00\ [$€-40C]_-;\-* #,##0.00\ [$€-40C]_-;_-* &quot;-&quot;??\ [$€-40C]_-;_-@_-"/>
    <numFmt numFmtId="172" formatCode="_-* #,##0.0\ &quot;€&quot;_-;\-* #,##0.0\ &quot;€&quot;_-;_-* &quot;-&quot;?\ &quot;€&quot;_-;_-@_-"/>
    <numFmt numFmtId="173" formatCode="0.000%"/>
    <numFmt numFmtId="174" formatCode="0.0000"/>
  </numFmts>
  <fonts count="64" x14ac:knownFonts="1">
    <font>
      <sz val="11"/>
      <color rgb="FF000000"/>
      <name val="Calibri"/>
    </font>
    <font>
      <b/>
      <sz val="11"/>
      <color rgb="FF000000"/>
      <name val="Calibri"/>
      <family val="2"/>
    </font>
    <font>
      <b/>
      <sz val="11"/>
      <color theme="1"/>
      <name val="Calibri"/>
      <family val="2"/>
    </font>
    <font>
      <b/>
      <sz val="9"/>
      <color theme="1"/>
      <name val="Calibri"/>
      <family val="2"/>
    </font>
    <font>
      <b/>
      <sz val="10"/>
      <color theme="1"/>
      <name val="Calibri"/>
      <family val="2"/>
    </font>
    <font>
      <sz val="11"/>
      <color theme="1"/>
      <name val="Calibri"/>
      <family val="2"/>
    </font>
    <font>
      <b/>
      <sz val="12"/>
      <color rgb="FF000000"/>
      <name val="Calibri"/>
      <family val="2"/>
    </font>
    <font>
      <b/>
      <sz val="12"/>
      <color rgb="FF0070C0"/>
      <name val="Calibri"/>
      <family val="2"/>
    </font>
    <font>
      <strike/>
      <sz val="11"/>
      <color theme="1"/>
      <name val="Calibri"/>
      <family val="2"/>
    </font>
    <font>
      <strike/>
      <sz val="11"/>
      <color rgb="FFFF0000"/>
      <name val="Calibri"/>
      <family val="2"/>
    </font>
    <font>
      <strike/>
      <sz val="11"/>
      <color rgb="FF000000"/>
      <name val="Calibri"/>
      <family val="2"/>
    </font>
    <font>
      <sz val="11"/>
      <color rgb="FFFF0000"/>
      <name val="Calibri"/>
      <family val="2"/>
    </font>
    <font>
      <sz val="10"/>
      <color theme="1"/>
      <name val="Tahoma"/>
      <family val="2"/>
    </font>
    <font>
      <sz val="11"/>
      <color theme="1"/>
      <name val="Tahoma"/>
      <family val="2"/>
    </font>
    <font>
      <sz val="11"/>
      <color rgb="FF980000"/>
      <name val="Calibri"/>
      <family val="2"/>
    </font>
    <font>
      <strike/>
      <sz val="10"/>
      <color theme="1"/>
      <name val="Tahoma"/>
      <family val="2"/>
    </font>
    <font>
      <strike/>
      <sz val="11"/>
      <color theme="1"/>
      <name val="Tahoma"/>
      <family val="2"/>
    </font>
    <font>
      <b/>
      <sz val="9"/>
      <color rgb="FF0066CC"/>
      <name val="Arial"/>
      <family val="2"/>
    </font>
    <font>
      <b/>
      <sz val="9"/>
      <color theme="1"/>
      <name val="Arial"/>
      <family val="2"/>
    </font>
    <font>
      <b/>
      <sz val="16"/>
      <color rgb="FFFF0000"/>
      <name val="Calibri"/>
      <family val="2"/>
    </font>
    <font>
      <sz val="9"/>
      <color theme="1"/>
      <name val="Arial"/>
      <family val="2"/>
    </font>
    <font>
      <b/>
      <sz val="11"/>
      <color rgb="FFFF0000"/>
      <name val="Calibri"/>
      <family val="2"/>
    </font>
    <font>
      <strike/>
      <sz val="11"/>
      <color rgb="FF980000"/>
      <name val="Calibri"/>
      <family val="2"/>
    </font>
    <font>
      <sz val="11"/>
      <color rgb="FF000000"/>
      <name val="Tahoma"/>
      <family val="2"/>
    </font>
    <font>
      <sz val="10"/>
      <color rgb="FF000000"/>
      <name val="Tahoma"/>
      <family val="2"/>
    </font>
    <font>
      <sz val="11"/>
      <color rgb="FFCC0000"/>
      <name val="Calibri"/>
      <family val="2"/>
    </font>
    <font>
      <sz val="10"/>
      <color theme="1"/>
      <name val="Arial"/>
      <family val="2"/>
    </font>
    <font>
      <sz val="11"/>
      <color theme="1"/>
      <name val="Arial"/>
      <family val="2"/>
    </font>
    <font>
      <sz val="11"/>
      <name val="Calibri"/>
      <family val="2"/>
    </font>
    <font>
      <sz val="12"/>
      <name val="Calibri"/>
      <family val="2"/>
    </font>
    <font>
      <b/>
      <sz val="11"/>
      <name val="Calibri"/>
      <family val="2"/>
    </font>
    <font>
      <sz val="11"/>
      <color rgb="FF1C4587"/>
      <name val="Calibri"/>
      <family val="2"/>
    </font>
    <font>
      <sz val="11"/>
      <color rgb="FF000000"/>
      <name val="Calibri"/>
      <family val="2"/>
    </font>
    <font>
      <sz val="10"/>
      <name val="Calibri"/>
      <family val="2"/>
    </font>
    <font>
      <b/>
      <sz val="10"/>
      <color rgb="FF000000"/>
      <name val="Calibri"/>
      <family val="2"/>
    </font>
    <font>
      <sz val="10"/>
      <color theme="1"/>
      <name val="Calibri"/>
      <family val="2"/>
    </font>
    <font>
      <sz val="10"/>
      <color rgb="FF000000"/>
      <name val="Calibri"/>
      <family val="2"/>
    </font>
    <font>
      <sz val="10"/>
      <color rgb="FFFF0000"/>
      <name val="Calibri"/>
      <family val="2"/>
    </font>
    <font>
      <sz val="10"/>
      <color rgb="FF0070C0"/>
      <name val="Calibri"/>
      <family val="2"/>
    </font>
    <font>
      <sz val="10"/>
      <name val="Tahoma"/>
      <family val="2"/>
    </font>
    <font>
      <strike/>
      <sz val="10"/>
      <name val="Calibri"/>
      <family val="2"/>
    </font>
    <font>
      <sz val="8"/>
      <name val="Calibri"/>
      <family val="2"/>
    </font>
    <font>
      <b/>
      <sz val="10"/>
      <color rgb="FFFF0000"/>
      <name val="Calibri"/>
      <family val="2"/>
    </font>
    <font>
      <sz val="10"/>
      <color rgb="FF444444"/>
      <name val="Calibri"/>
      <family val="2"/>
      <charset val="1"/>
    </font>
    <font>
      <sz val="10"/>
      <color rgb="FF000000"/>
      <name val="Calibri"/>
      <family val="2"/>
      <charset val="1"/>
    </font>
    <font>
      <b/>
      <sz val="10"/>
      <color rgb="FF0070C0"/>
      <name val="Calibri"/>
      <family val="2"/>
    </font>
    <font>
      <b/>
      <sz val="10"/>
      <name val="Calibri"/>
      <family val="2"/>
    </font>
    <font>
      <b/>
      <i/>
      <sz val="10"/>
      <color rgb="FFC00000"/>
      <name val="Calibri"/>
      <family val="2"/>
    </font>
    <font>
      <b/>
      <sz val="10"/>
      <color rgb="FFC00000"/>
      <name val="Calibri"/>
      <family val="2"/>
    </font>
    <font>
      <sz val="10"/>
      <color theme="1" tint="0.499984740745262"/>
      <name val="Calibri"/>
      <family val="2"/>
    </font>
    <font>
      <b/>
      <sz val="10"/>
      <color theme="1" tint="0.499984740745262"/>
      <name val="Calibri"/>
      <family val="2"/>
    </font>
    <font>
      <b/>
      <sz val="10"/>
      <color theme="0"/>
      <name val="Calibri"/>
      <family val="2"/>
    </font>
    <font>
      <sz val="11"/>
      <color rgb="FF000000"/>
      <name val="Calibri"/>
      <family val="2"/>
    </font>
    <font>
      <sz val="11"/>
      <color rgb="FFED7D31"/>
      <name val="Calibri"/>
      <family val="2"/>
    </font>
    <font>
      <sz val="11"/>
      <color rgb="FFFFC000"/>
      <name val="Calibri"/>
      <family val="2"/>
    </font>
    <font>
      <b/>
      <sz val="11"/>
      <color rgb="FF525252"/>
      <name val="Calibri"/>
      <family val="2"/>
    </font>
    <font>
      <b/>
      <sz val="11"/>
      <color rgb="FF000000"/>
      <name val="Calibri"/>
    </font>
    <font>
      <b/>
      <sz val="10"/>
      <color theme="8" tint="-0.249977111117893"/>
      <name val="Calibri"/>
      <family val="2"/>
    </font>
    <font>
      <sz val="10"/>
      <color theme="8" tint="-0.249977111117893"/>
      <name val="Calibri"/>
      <family val="2"/>
    </font>
    <font>
      <b/>
      <sz val="10"/>
      <color rgb="FF7030A0"/>
      <name val="Calibri"/>
      <family val="2"/>
    </font>
    <font>
      <strike/>
      <sz val="10"/>
      <color rgb="FFFF0000"/>
      <name val="Calibri"/>
      <family val="2"/>
    </font>
    <font>
      <sz val="10"/>
      <color rgb="FFC00000"/>
      <name val="Calibri"/>
      <family val="2"/>
    </font>
    <font>
      <i/>
      <sz val="10"/>
      <color theme="3" tint="0.499984740745262"/>
      <name val="Calibri"/>
      <family val="2"/>
    </font>
    <font>
      <strike/>
      <sz val="10"/>
      <color theme="1"/>
      <name val="Calibri"/>
      <family val="2"/>
    </font>
  </fonts>
  <fills count="51">
    <fill>
      <patternFill patternType="none"/>
    </fill>
    <fill>
      <patternFill patternType="gray125"/>
    </fill>
    <fill>
      <patternFill patternType="solid">
        <fgColor rgb="FFCCFFCC"/>
        <bgColor rgb="FFCCFFCC"/>
      </patternFill>
    </fill>
    <fill>
      <patternFill patternType="solid">
        <fgColor rgb="FFFFFFFF"/>
        <bgColor rgb="FFFFFFFF"/>
      </patternFill>
    </fill>
    <fill>
      <patternFill patternType="solid">
        <fgColor rgb="FFFF0000"/>
        <bgColor rgb="FFFF0000"/>
      </patternFill>
    </fill>
    <fill>
      <patternFill patternType="solid">
        <fgColor rgb="FFC0C0C0"/>
        <bgColor rgb="FFC0C0C0"/>
      </patternFill>
    </fill>
    <fill>
      <patternFill patternType="solid">
        <fgColor rgb="FFBFBFBF"/>
        <bgColor rgb="FFBFBFBF"/>
      </patternFill>
    </fill>
    <fill>
      <patternFill patternType="solid">
        <fgColor rgb="FF969696"/>
        <bgColor rgb="FF969696"/>
      </patternFill>
    </fill>
    <fill>
      <patternFill patternType="solid">
        <fgColor rgb="FF00FF00"/>
        <bgColor rgb="FF00FF00"/>
      </patternFill>
    </fill>
    <fill>
      <patternFill patternType="solid">
        <fgColor rgb="FFCC99FF"/>
        <bgColor rgb="FFCC99FF"/>
      </patternFill>
    </fill>
    <fill>
      <patternFill patternType="solid">
        <fgColor rgb="FFFFCC00"/>
        <bgColor rgb="FFFFCC00"/>
      </patternFill>
    </fill>
    <fill>
      <patternFill patternType="solid">
        <fgColor rgb="FFFFC000"/>
        <bgColor rgb="FFFFC000"/>
      </patternFill>
    </fill>
    <fill>
      <patternFill patternType="solid">
        <fgColor rgb="FFFFFF00"/>
        <bgColor rgb="FFFFFF00"/>
      </patternFill>
    </fill>
    <fill>
      <patternFill patternType="solid">
        <fgColor rgb="FFF1C232"/>
        <bgColor rgb="FFF1C232"/>
      </patternFill>
    </fill>
    <fill>
      <patternFill patternType="solid">
        <fgColor rgb="FFFF00FF"/>
        <bgColor rgb="FFFF00FF"/>
      </patternFill>
    </fill>
    <fill>
      <patternFill patternType="solid">
        <fgColor theme="0"/>
        <bgColor theme="0"/>
      </patternFill>
    </fill>
    <fill>
      <patternFill patternType="solid">
        <fgColor rgb="FFCCCCFF"/>
        <bgColor rgb="FFCCCCFF"/>
      </patternFill>
    </fill>
    <fill>
      <patternFill patternType="solid">
        <fgColor rgb="FFD5A6BD"/>
        <bgColor rgb="FFD5A6BD"/>
      </patternFill>
    </fill>
    <fill>
      <patternFill patternType="solid">
        <fgColor rgb="FFC27BA0"/>
        <bgColor rgb="FFC27BA0"/>
      </patternFill>
    </fill>
    <fill>
      <patternFill patternType="solid">
        <fgColor rgb="FF00B0F0"/>
        <bgColor rgb="FF00B0F0"/>
      </patternFill>
    </fill>
    <fill>
      <patternFill patternType="solid">
        <fgColor rgb="FFA4C2F4"/>
        <bgColor rgb="FFA4C2F4"/>
      </patternFill>
    </fill>
    <fill>
      <patternFill patternType="solid">
        <fgColor rgb="FF92D050"/>
        <bgColor rgb="FFFFCC00"/>
      </patternFill>
    </fill>
    <fill>
      <patternFill patternType="solid">
        <fgColor rgb="FF92D050"/>
        <bgColor rgb="FFFFFF00"/>
      </patternFill>
    </fill>
    <fill>
      <patternFill patternType="solid">
        <fgColor rgb="FFFF0000"/>
        <bgColor rgb="FF969696"/>
      </patternFill>
    </fill>
    <fill>
      <patternFill patternType="solid">
        <fgColor rgb="FFFFFF00"/>
        <bgColor indexed="64"/>
      </patternFill>
    </fill>
    <fill>
      <patternFill patternType="solid">
        <fgColor theme="0"/>
        <bgColor indexed="64"/>
      </patternFill>
    </fill>
    <fill>
      <patternFill patternType="solid">
        <fgColor rgb="FFFFFF00"/>
        <bgColor rgb="FFCC99FF"/>
      </patternFill>
    </fill>
    <fill>
      <patternFill patternType="solid">
        <fgColor rgb="FFFFFF00"/>
        <bgColor rgb="FF969696"/>
      </patternFill>
    </fill>
    <fill>
      <patternFill patternType="solid">
        <fgColor rgb="FFFFFF00"/>
        <bgColor rgb="FFC0C0C0"/>
      </patternFill>
    </fill>
    <fill>
      <patternFill patternType="solid">
        <fgColor rgb="FF92D050"/>
        <bgColor indexed="64"/>
      </patternFill>
    </fill>
    <fill>
      <patternFill patternType="solid">
        <fgColor rgb="FF92D050"/>
        <bgColor rgb="FFC0C0C0"/>
      </patternFill>
    </fill>
    <fill>
      <patternFill patternType="solid">
        <fgColor rgb="FFFFC000"/>
        <bgColor indexed="64"/>
      </patternFill>
    </fill>
    <fill>
      <patternFill patternType="solid">
        <fgColor rgb="FFFFFFFF"/>
        <bgColor indexed="64"/>
      </patternFill>
    </fill>
    <fill>
      <patternFill patternType="solid">
        <fgColor theme="5" tint="0.39997558519241921"/>
        <bgColor indexed="64"/>
      </patternFill>
    </fill>
    <fill>
      <patternFill patternType="solid">
        <fgColor theme="5" tint="0.39997558519241921"/>
        <bgColor theme="0"/>
      </patternFill>
    </fill>
    <fill>
      <patternFill patternType="solid">
        <fgColor theme="0" tint="-0.249977111117893"/>
        <bgColor rgb="FFC0C0C0"/>
      </patternFill>
    </fill>
    <fill>
      <patternFill patternType="solid">
        <fgColor rgb="FFFFFF00"/>
        <bgColor rgb="FFFFC000"/>
      </patternFill>
    </fill>
    <fill>
      <patternFill patternType="solid">
        <fgColor theme="7" tint="0.79998168889431442"/>
        <bgColor rgb="FFFFCC00"/>
      </patternFill>
    </fill>
    <fill>
      <patternFill patternType="solid">
        <fgColor theme="7" tint="0.39997558519241921"/>
        <bgColor rgb="FFFFCC00"/>
      </patternFill>
    </fill>
    <fill>
      <patternFill patternType="solid">
        <fgColor theme="4" tint="0.59999389629810485"/>
        <bgColor rgb="FFFFCC00"/>
      </patternFill>
    </fill>
    <fill>
      <patternFill patternType="solid">
        <fgColor theme="6" tint="0.79998168889431442"/>
        <bgColor rgb="FFFFCC00"/>
      </patternFill>
    </fill>
    <fill>
      <patternFill patternType="solid">
        <fgColor theme="5" tint="0.59999389629810485"/>
        <bgColor rgb="FFFFCC00"/>
      </patternFill>
    </fill>
    <fill>
      <patternFill patternType="solid">
        <fgColor theme="9" tint="0.59999389629810485"/>
        <bgColor rgb="FFFFCC00"/>
      </patternFill>
    </fill>
    <fill>
      <patternFill patternType="solid">
        <fgColor theme="9" tint="-0.249977111117893"/>
        <bgColor rgb="FFFFCC00"/>
      </patternFill>
    </fill>
    <fill>
      <patternFill patternType="solid">
        <fgColor theme="2" tint="-0.14999847407452621"/>
        <bgColor rgb="FF969696"/>
      </patternFill>
    </fill>
    <fill>
      <patternFill patternType="solid">
        <fgColor rgb="FFC00000"/>
        <bgColor rgb="FFFF0000"/>
      </patternFill>
    </fill>
    <fill>
      <patternFill patternType="solid">
        <fgColor rgb="FFFFFF99"/>
        <bgColor indexed="64"/>
      </patternFill>
    </fill>
    <fill>
      <patternFill patternType="solid">
        <fgColor rgb="FFFFFF00"/>
        <bgColor rgb="FFFFCC00"/>
      </patternFill>
    </fill>
    <fill>
      <patternFill patternType="solid">
        <fgColor rgb="FFFFD966"/>
        <bgColor indexed="64"/>
      </patternFill>
    </fill>
    <fill>
      <patternFill patternType="solid">
        <fgColor rgb="FFFFFF99"/>
        <bgColor theme="0"/>
      </patternFill>
    </fill>
    <fill>
      <patternFill patternType="solid">
        <fgColor rgb="FFFF0000"/>
        <bgColor indexed="64"/>
      </patternFill>
    </fill>
  </fills>
  <borders count="31">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right style="thin">
        <color rgb="FF000000"/>
      </right>
      <top style="thin">
        <color rgb="FF000000"/>
      </top>
      <bottom style="medium">
        <color rgb="FF000000"/>
      </bottom>
      <diagonal/>
    </border>
    <border>
      <left style="thin">
        <color rgb="FF000000"/>
      </left>
      <right/>
      <top style="thin">
        <color rgb="FF000000"/>
      </top>
      <bottom style="thin">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thin">
        <color rgb="FF000000"/>
      </left>
      <right/>
      <top/>
      <bottom/>
      <diagonal/>
    </border>
    <border>
      <left style="thin">
        <color rgb="FFCCCCCC"/>
      </left>
      <right style="thin">
        <color rgb="FF000000"/>
      </right>
      <top style="thin">
        <color rgb="FFCCCCCC"/>
      </top>
      <bottom style="thin">
        <color rgb="FF000000"/>
      </bottom>
      <diagonal/>
    </border>
    <border>
      <left style="thin">
        <color rgb="FF000000"/>
      </left>
      <right style="thin">
        <color rgb="FF000000"/>
      </right>
      <top/>
      <bottom/>
      <diagonal/>
    </border>
    <border>
      <left/>
      <right style="thin">
        <color rgb="FF000000"/>
      </right>
      <top style="thin">
        <color rgb="FFCCCCCC"/>
      </top>
      <bottom style="thin">
        <color rgb="FF000000"/>
      </bottom>
      <diagonal/>
    </border>
    <border>
      <left/>
      <right style="thin">
        <color rgb="FF000000"/>
      </right>
      <top style="thin">
        <color rgb="FF000000"/>
      </top>
      <bottom/>
      <diagonal/>
    </border>
    <border>
      <left/>
      <right/>
      <top style="thin">
        <color rgb="FF000000"/>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top style="thin">
        <color rgb="FF000000"/>
      </top>
      <bottom style="thin">
        <color rgb="FF000000"/>
      </bottom>
      <diagonal/>
    </border>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3">
    <xf numFmtId="0" fontId="0" fillId="0" borderId="0"/>
    <xf numFmtId="0" fontId="32" fillId="0" borderId="25"/>
    <xf numFmtId="9" fontId="52" fillId="0" borderId="0" applyFont="0" applyFill="0" applyBorder="0" applyAlignment="0" applyProtection="0"/>
  </cellStyleXfs>
  <cellXfs count="789">
    <xf numFmtId="0" fontId="0" fillId="0" borderId="0" xfId="0"/>
    <xf numFmtId="0" fontId="1" fillId="2" borderId="1" xfId="0" applyFont="1" applyFill="1" applyBorder="1" applyAlignment="1">
      <alignment horizontal="center"/>
    </xf>
    <xf numFmtId="0" fontId="2" fillId="0" borderId="1" xfId="0" applyFont="1" applyBorder="1" applyAlignment="1">
      <alignment horizontal="center" vertical="center" wrapText="1"/>
    </xf>
    <xf numFmtId="0" fontId="2" fillId="2" borderId="1" xfId="0" applyFont="1" applyFill="1" applyBorder="1" applyAlignment="1">
      <alignment horizontal="center" vertical="center" wrapText="1"/>
    </xf>
    <xf numFmtId="0" fontId="1" fillId="2" borderId="1" xfId="0" applyFont="1" applyFill="1" applyBorder="1" applyAlignment="1">
      <alignment horizontal="center" vertical="center"/>
    </xf>
    <xf numFmtId="0" fontId="2" fillId="2" borderId="2" xfId="0" applyFont="1" applyFill="1" applyBorder="1" applyAlignment="1">
      <alignment horizontal="center" vertical="center" wrapText="1"/>
    </xf>
    <xf numFmtId="0" fontId="0" fillId="0" borderId="1" xfId="0" applyBorder="1"/>
    <xf numFmtId="0" fontId="2" fillId="4" borderId="2" xfId="0" applyFont="1" applyFill="1" applyBorder="1" applyAlignment="1">
      <alignment horizontal="center" vertical="center" wrapText="1"/>
    </xf>
    <xf numFmtId="0" fontId="0" fillId="0" borderId="1" xfId="0" applyBorder="1" applyAlignment="1">
      <alignment vertical="center" wrapText="1"/>
    </xf>
    <xf numFmtId="164" fontId="2" fillId="5" borderId="1" xfId="0" applyNumberFormat="1" applyFont="1" applyFill="1" applyBorder="1" applyAlignment="1">
      <alignment horizontal="center" vertical="center" wrapText="1"/>
    </xf>
    <xf numFmtId="164" fontId="2" fillId="6" borderId="1" xfId="0" applyNumberFormat="1" applyFont="1" applyFill="1" applyBorder="1" applyAlignment="1">
      <alignment horizontal="center" vertical="center" wrapText="1"/>
    </xf>
    <xf numFmtId="0" fontId="3" fillId="5" borderId="3"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2" fillId="7" borderId="3" xfId="0" applyFont="1" applyFill="1" applyBorder="1" applyAlignment="1">
      <alignment horizontal="center" vertical="center" wrapText="1"/>
    </xf>
    <xf numFmtId="0" fontId="3" fillId="7" borderId="3" xfId="0" applyFont="1" applyFill="1" applyBorder="1" applyAlignment="1">
      <alignment horizontal="center" vertical="center" wrapText="1"/>
    </xf>
    <xf numFmtId="0" fontId="4" fillId="7" borderId="3" xfId="0" applyFont="1" applyFill="1" applyBorder="1" applyAlignment="1">
      <alignment horizontal="center" vertical="center" wrapText="1"/>
    </xf>
    <xf numFmtId="0" fontId="2" fillId="8" borderId="3" xfId="0" applyFont="1" applyFill="1" applyBorder="1" applyAlignment="1">
      <alignment horizontal="center" vertical="center" wrapText="1"/>
    </xf>
    <xf numFmtId="0" fontId="0" fillId="0" borderId="0" xfId="0" applyAlignment="1">
      <alignment vertical="center"/>
    </xf>
    <xf numFmtId="0" fontId="6" fillId="0" borderId="0" xfId="0" applyFont="1" applyAlignment="1">
      <alignment vertical="center"/>
    </xf>
    <xf numFmtId="0" fontId="2" fillId="10" borderId="3" xfId="0" applyFont="1" applyFill="1" applyBorder="1" applyAlignment="1">
      <alignment horizontal="center" vertical="center" wrapText="1"/>
    </xf>
    <xf numFmtId="0" fontId="7" fillId="0" borderId="0" xfId="0" applyFont="1" applyAlignment="1">
      <alignment vertical="center"/>
    </xf>
    <xf numFmtId="0" fontId="5" fillId="0" borderId="4" xfId="0" applyFont="1" applyBorder="1" applyAlignment="1">
      <alignment horizontal="center" vertical="center" wrapText="1"/>
    </xf>
    <xf numFmtId="0" fontId="8" fillId="11" borderId="2" xfId="0" applyFont="1" applyFill="1" applyBorder="1" applyAlignment="1">
      <alignment horizontal="center" vertical="center" wrapText="1"/>
    </xf>
    <xf numFmtId="0" fontId="8" fillId="0" borderId="1" xfId="0" applyFont="1" applyBorder="1" applyAlignment="1">
      <alignment horizontal="center" vertical="center" wrapText="1"/>
    </xf>
    <xf numFmtId="0" fontId="8" fillId="11" borderId="1" xfId="0" applyFont="1" applyFill="1" applyBorder="1" applyAlignment="1">
      <alignment horizontal="left" vertical="center" wrapText="1"/>
    </xf>
    <xf numFmtId="0" fontId="5" fillId="0" borderId="1" xfId="0" applyFont="1" applyBorder="1" applyAlignment="1">
      <alignment horizontal="center" vertical="center" wrapText="1"/>
    </xf>
    <xf numFmtId="0" fontId="8" fillId="11" borderId="2" xfId="0" applyFont="1" applyFill="1" applyBorder="1" applyAlignment="1">
      <alignment horizontal="left" vertical="center" wrapText="1"/>
    </xf>
    <xf numFmtId="0" fontId="5" fillId="0" borderId="1" xfId="0" applyFont="1" applyBorder="1" applyAlignment="1">
      <alignment horizontal="left" vertical="center" wrapText="1"/>
    </xf>
    <xf numFmtId="0" fontId="8" fillId="11" borderId="1" xfId="0" applyFont="1" applyFill="1" applyBorder="1" applyAlignment="1">
      <alignment horizontal="center" vertical="center" wrapText="1"/>
    </xf>
    <xf numFmtId="0" fontId="5" fillId="11" borderId="1" xfId="0" applyFont="1" applyFill="1" applyBorder="1" applyAlignment="1">
      <alignment horizontal="center" vertical="center" wrapText="1"/>
    </xf>
    <xf numFmtId="0" fontId="8" fillId="0" borderId="1" xfId="0" applyFont="1" applyBorder="1" applyAlignment="1">
      <alignment horizontal="left" vertical="center" wrapText="1"/>
    </xf>
    <xf numFmtId="0" fontId="8" fillId="8" borderId="1" xfId="0" applyFont="1" applyFill="1" applyBorder="1" applyAlignment="1">
      <alignment horizontal="center" vertical="center" wrapText="1"/>
    </xf>
    <xf numFmtId="0" fontId="9" fillId="9" borderId="1" xfId="0" applyFont="1" applyFill="1" applyBorder="1" applyAlignment="1">
      <alignment horizontal="center" vertical="center" wrapText="1"/>
    </xf>
    <xf numFmtId="0" fontId="8" fillId="9" borderId="1" xfId="0" applyFont="1" applyFill="1" applyBorder="1" applyAlignment="1">
      <alignment horizontal="center" vertical="center" wrapText="1"/>
    </xf>
    <xf numFmtId="0" fontId="8" fillId="10" borderId="1" xfId="0" applyFont="1" applyFill="1" applyBorder="1" applyAlignment="1">
      <alignment horizontal="center" vertical="center" wrapText="1"/>
    </xf>
    <xf numFmtId="0" fontId="5" fillId="0" borderId="0" xfId="0" applyFont="1" applyAlignment="1">
      <alignment wrapText="1"/>
    </xf>
    <xf numFmtId="0" fontId="10" fillId="11" borderId="1" xfId="0" applyFont="1" applyFill="1" applyBorder="1" applyAlignment="1">
      <alignment horizontal="center" vertical="center" wrapText="1"/>
    </xf>
    <xf numFmtId="0" fontId="10" fillId="11" borderId="2" xfId="0" applyFont="1" applyFill="1" applyBorder="1" applyAlignment="1">
      <alignment horizontal="center" vertical="center" wrapText="1"/>
    </xf>
    <xf numFmtId="0" fontId="10" fillId="11" borderId="2" xfId="0" applyFont="1" applyFill="1" applyBorder="1" applyAlignment="1">
      <alignment horizontal="left" vertical="center" wrapText="1"/>
    </xf>
    <xf numFmtId="0" fontId="0" fillId="11" borderId="1" xfId="0" applyFill="1" applyBorder="1" applyAlignment="1">
      <alignment horizontal="center" vertical="center" wrapText="1"/>
    </xf>
    <xf numFmtId="0" fontId="10" fillId="0" borderId="1" xfId="0" applyFont="1" applyBorder="1" applyAlignment="1">
      <alignment horizontal="center" vertical="center" wrapText="1"/>
    </xf>
    <xf numFmtId="0" fontId="10" fillId="0" borderId="1" xfId="0" applyFont="1" applyBorder="1" applyAlignment="1">
      <alignment horizontal="left" vertical="center" wrapText="1"/>
    </xf>
    <xf numFmtId="0" fontId="5" fillId="0" borderId="5" xfId="0" applyFont="1" applyBorder="1" applyAlignment="1">
      <alignment horizontal="center" vertical="center" wrapText="1"/>
    </xf>
    <xf numFmtId="0" fontId="5" fillId="0" borderId="5" xfId="0" applyFont="1" applyBorder="1" applyAlignment="1">
      <alignment horizontal="left" vertical="center" wrapText="1"/>
    </xf>
    <xf numFmtId="0" fontId="10" fillId="8" borderId="1" xfId="0" applyFont="1" applyFill="1" applyBorder="1" applyAlignment="1">
      <alignment horizontal="center" vertical="center" wrapText="1"/>
    </xf>
    <xf numFmtId="0" fontId="10" fillId="9" borderId="1" xfId="0" applyFont="1" applyFill="1" applyBorder="1" applyAlignment="1">
      <alignment horizontal="center" vertical="center" wrapText="1"/>
    </xf>
    <xf numFmtId="0" fontId="10" fillId="10" borderId="1" xfId="0" applyFont="1" applyFill="1" applyBorder="1" applyAlignment="1">
      <alignment horizontal="center" vertical="center" wrapText="1"/>
    </xf>
    <xf numFmtId="0" fontId="8" fillId="11" borderId="2" xfId="0" applyFont="1" applyFill="1" applyBorder="1" applyAlignment="1">
      <alignment vertical="center" wrapText="1"/>
    </xf>
    <xf numFmtId="0" fontId="5" fillId="8" borderId="1" xfId="0" applyFont="1" applyFill="1" applyBorder="1" applyAlignment="1">
      <alignment horizontal="center" vertical="center" wrapText="1"/>
    </xf>
    <xf numFmtId="0" fontId="5" fillId="9" borderId="1" xfId="0" applyFont="1" applyFill="1" applyBorder="1" applyAlignment="1">
      <alignment horizontal="center" vertical="center" wrapText="1"/>
    </xf>
    <xf numFmtId="0" fontId="5" fillId="10" borderId="1" xfId="0" applyFont="1" applyFill="1" applyBorder="1" applyAlignment="1">
      <alignment horizontal="center" vertical="center" wrapText="1"/>
    </xf>
    <xf numFmtId="0" fontId="5" fillId="11" borderId="2" xfId="0" applyFont="1" applyFill="1" applyBorder="1" applyAlignment="1">
      <alignment horizontal="center" vertical="center" wrapText="1"/>
    </xf>
    <xf numFmtId="0" fontId="5" fillId="11" borderId="1" xfId="0" applyFont="1" applyFill="1" applyBorder="1" applyAlignment="1">
      <alignment horizontal="left" vertical="center" wrapText="1"/>
    </xf>
    <xf numFmtId="0" fontId="5" fillId="11" borderId="2" xfId="0" applyFont="1" applyFill="1" applyBorder="1" applyAlignment="1">
      <alignment horizontal="left" vertical="center" wrapText="1"/>
    </xf>
    <xf numFmtId="0" fontId="11" fillId="11" borderId="1" xfId="0" applyFont="1" applyFill="1" applyBorder="1" applyAlignment="1">
      <alignment horizontal="center" vertical="center" wrapText="1"/>
    </xf>
    <xf numFmtId="0" fontId="5" fillId="10" borderId="1" xfId="0" applyFont="1" applyFill="1" applyBorder="1" applyAlignment="1">
      <alignment horizontal="left" vertical="center"/>
    </xf>
    <xf numFmtId="0" fontId="9" fillId="11" borderId="2" xfId="0" applyFont="1" applyFill="1" applyBorder="1" applyAlignment="1">
      <alignment horizontal="left" vertical="center" wrapText="1"/>
    </xf>
    <xf numFmtId="0" fontId="8" fillId="11" borderId="6" xfId="0" applyFont="1" applyFill="1" applyBorder="1" applyAlignment="1">
      <alignment horizontal="center" vertical="center" wrapText="1"/>
    </xf>
    <xf numFmtId="0" fontId="8" fillId="10" borderId="2" xfId="0" applyFont="1" applyFill="1" applyBorder="1" applyAlignment="1">
      <alignment horizontal="center" vertical="center" wrapText="1"/>
    </xf>
    <xf numFmtId="0" fontId="8" fillId="0" borderId="7" xfId="0" applyFont="1" applyBorder="1" applyAlignment="1">
      <alignment horizontal="center" vertical="center" wrapText="1"/>
    </xf>
    <xf numFmtId="0" fontId="8" fillId="0" borderId="4" xfId="0" applyFont="1" applyBorder="1" applyAlignment="1">
      <alignment horizontal="center" vertical="center" wrapText="1"/>
    </xf>
    <xf numFmtId="0" fontId="12" fillId="0" borderId="1" xfId="0" applyFont="1" applyBorder="1" applyAlignment="1">
      <alignment horizontal="center" vertical="center" wrapText="1"/>
    </xf>
    <xf numFmtId="0" fontId="13" fillId="0" borderId="1" xfId="0" applyFont="1" applyBorder="1" applyAlignment="1">
      <alignment horizontal="left" vertical="center" wrapText="1"/>
    </xf>
    <xf numFmtId="0" fontId="1" fillId="4" borderId="2" xfId="0" applyFont="1" applyFill="1" applyBorder="1" applyAlignment="1">
      <alignment horizontal="center" vertical="center" wrapText="1"/>
    </xf>
    <xf numFmtId="0" fontId="14" fillId="9" borderId="1" xfId="0" applyFont="1" applyFill="1" applyBorder="1" applyAlignment="1">
      <alignment horizontal="center" vertical="center" wrapText="1"/>
    </xf>
    <xf numFmtId="0" fontId="5" fillId="12" borderId="1" xfId="0" applyFont="1" applyFill="1" applyBorder="1" applyAlignment="1">
      <alignment horizontal="center" vertical="center" wrapText="1"/>
    </xf>
    <xf numFmtId="0" fontId="8" fillId="13" borderId="1" xfId="0" applyFont="1" applyFill="1" applyBorder="1" applyAlignment="1">
      <alignment horizontal="center" vertical="center" wrapText="1"/>
    </xf>
    <xf numFmtId="0" fontId="8" fillId="11" borderId="6" xfId="0" applyFont="1" applyFill="1" applyBorder="1" applyAlignment="1">
      <alignment horizontal="left" vertical="center" wrapText="1"/>
    </xf>
    <xf numFmtId="0" fontId="3" fillId="5" borderId="11" xfId="0" applyFont="1" applyFill="1" applyBorder="1" applyAlignment="1">
      <alignment horizontal="center" vertical="center" wrapText="1"/>
    </xf>
    <xf numFmtId="0" fontId="8" fillId="11" borderId="12" xfId="0" applyFont="1" applyFill="1" applyBorder="1" applyAlignment="1">
      <alignment horizontal="left" vertical="center" wrapText="1"/>
    </xf>
    <xf numFmtId="0" fontId="5" fillId="14" borderId="1" xfId="0" applyFont="1" applyFill="1" applyBorder="1" applyAlignment="1">
      <alignment horizontal="center" vertical="center" wrapText="1"/>
    </xf>
    <xf numFmtId="0" fontId="0" fillId="9" borderId="1" xfId="0" applyFill="1" applyBorder="1" applyAlignment="1">
      <alignment horizontal="center" vertical="center" wrapText="1"/>
    </xf>
    <xf numFmtId="0" fontId="8" fillId="13" borderId="2" xfId="0" applyFont="1" applyFill="1" applyBorder="1" applyAlignment="1">
      <alignment horizontal="center" vertical="center" wrapText="1"/>
    </xf>
    <xf numFmtId="0" fontId="10" fillId="11" borderId="6" xfId="0" applyFont="1" applyFill="1" applyBorder="1" applyAlignment="1">
      <alignment horizontal="left" vertical="center" wrapText="1"/>
    </xf>
    <xf numFmtId="0" fontId="10" fillId="11" borderId="1" xfId="0" applyFont="1" applyFill="1" applyBorder="1" applyAlignment="1">
      <alignment horizontal="left" vertical="center" wrapText="1"/>
    </xf>
    <xf numFmtId="0" fontId="10" fillId="11" borderId="12" xfId="0" applyFont="1" applyFill="1" applyBorder="1" applyAlignment="1">
      <alignment horizontal="left" vertical="center" wrapText="1"/>
    </xf>
    <xf numFmtId="0" fontId="0" fillId="14" borderId="1" xfId="0" applyFill="1" applyBorder="1" applyAlignment="1">
      <alignment horizontal="center" vertical="center" wrapText="1"/>
    </xf>
    <xf numFmtId="0" fontId="5" fillId="0" borderId="0" xfId="0" applyFont="1" applyAlignment="1">
      <alignment horizontal="center" vertical="center" wrapText="1"/>
    </xf>
    <xf numFmtId="0" fontId="15" fillId="0" borderId="1" xfId="0" applyFont="1" applyBorder="1" applyAlignment="1">
      <alignment horizontal="center" vertical="center" wrapText="1"/>
    </xf>
    <xf numFmtId="0" fontId="16" fillId="0" borderId="1" xfId="0" applyFont="1" applyBorder="1" applyAlignment="1">
      <alignment horizontal="left" vertical="center" wrapText="1"/>
    </xf>
    <xf numFmtId="0" fontId="0" fillId="0" borderId="1" xfId="0" applyBorder="1" applyAlignment="1">
      <alignment horizontal="center" vertical="center" wrapText="1"/>
    </xf>
    <xf numFmtId="0" fontId="11" fillId="0" borderId="1" xfId="0" applyFont="1" applyBorder="1" applyAlignment="1">
      <alignment horizontal="center" vertical="center" wrapText="1"/>
    </xf>
    <xf numFmtId="0" fontId="11" fillId="0" borderId="1" xfId="0" applyFont="1" applyBorder="1" applyAlignment="1">
      <alignment horizontal="left" vertical="center" wrapText="1"/>
    </xf>
    <xf numFmtId="0" fontId="11" fillId="8" borderId="1" xfId="0" applyFont="1" applyFill="1" applyBorder="1" applyAlignment="1">
      <alignment horizontal="center" vertical="center" wrapText="1"/>
    </xf>
    <xf numFmtId="0" fontId="11" fillId="9" borderId="1" xfId="0" applyFont="1" applyFill="1" applyBorder="1" applyAlignment="1">
      <alignment horizontal="center" vertical="center" wrapText="1"/>
    </xf>
    <xf numFmtId="0" fontId="11" fillId="10" borderId="1" xfId="0" applyFont="1" applyFill="1" applyBorder="1" applyAlignment="1">
      <alignment horizontal="center" vertical="center" wrapText="1"/>
    </xf>
    <xf numFmtId="0" fontId="5" fillId="0" borderId="15" xfId="0" applyFont="1" applyBorder="1" applyAlignment="1">
      <alignment horizontal="center" vertical="center" wrapText="1"/>
    </xf>
    <xf numFmtId="0" fontId="17" fillId="0" borderId="0" xfId="0" applyFont="1" applyAlignment="1">
      <alignment horizontal="center" vertical="center"/>
    </xf>
    <xf numFmtId="0" fontId="2" fillId="16" borderId="1" xfId="0" applyFont="1" applyFill="1" applyBorder="1" applyAlignment="1">
      <alignment horizontal="center" vertical="center" wrapText="1"/>
    </xf>
    <xf numFmtId="0" fontId="1" fillId="16" borderId="1" xfId="0" applyFont="1" applyFill="1" applyBorder="1" applyAlignment="1">
      <alignment horizontal="center" vertical="center" wrapText="1"/>
    </xf>
    <xf numFmtId="0" fontId="0" fillId="0" borderId="0" xfId="0" applyAlignment="1">
      <alignment horizontal="center" vertical="center"/>
    </xf>
    <xf numFmtId="0" fontId="18" fillId="0" borderId="0" xfId="0" applyFont="1" applyAlignment="1">
      <alignment horizontal="right" vertical="center"/>
    </xf>
    <xf numFmtId="9" fontId="0" fillId="0" borderId="0" xfId="0" applyNumberFormat="1" applyAlignment="1">
      <alignment horizontal="center" vertical="center"/>
    </xf>
    <xf numFmtId="0" fontId="0" fillId="0" borderId="0" xfId="0" applyAlignment="1">
      <alignment horizontal="center" vertical="center" wrapText="1"/>
    </xf>
    <xf numFmtId="0" fontId="20" fillId="8" borderId="1" xfId="0" applyFont="1" applyFill="1" applyBorder="1" applyAlignment="1">
      <alignment horizontal="center" vertical="center"/>
    </xf>
    <xf numFmtId="164" fontId="0" fillId="0" borderId="0" xfId="0" applyNumberFormat="1" applyAlignment="1">
      <alignment vertical="center"/>
    </xf>
    <xf numFmtId="0" fontId="5" fillId="15" borderId="1" xfId="0" applyFont="1" applyFill="1" applyBorder="1" applyAlignment="1">
      <alignment horizontal="center" vertical="center" wrapText="1"/>
    </xf>
    <xf numFmtId="0" fontId="17" fillId="0" borderId="1" xfId="0" applyFont="1" applyBorder="1" applyAlignment="1">
      <alignment horizontal="center"/>
    </xf>
    <xf numFmtId="0" fontId="5" fillId="0" borderId="0" xfId="0" applyFont="1"/>
    <xf numFmtId="0" fontId="5" fillId="17" borderId="1" xfId="0" applyFont="1" applyFill="1" applyBorder="1" applyAlignment="1">
      <alignment horizontal="center" vertical="center" wrapText="1"/>
    </xf>
    <xf numFmtId="0" fontId="5" fillId="3" borderId="1" xfId="0" applyFont="1" applyFill="1" applyBorder="1" applyAlignment="1">
      <alignment vertical="center" wrapText="1"/>
    </xf>
    <xf numFmtId="0" fontId="5" fillId="3" borderId="1" xfId="0" applyFont="1" applyFill="1" applyBorder="1" applyAlignment="1">
      <alignment wrapText="1"/>
    </xf>
    <xf numFmtId="0" fontId="0" fillId="0" borderId="5" xfId="0" applyBorder="1" applyAlignment="1">
      <alignment vertical="center" wrapText="1"/>
    </xf>
    <xf numFmtId="0" fontId="5" fillId="3" borderId="1" xfId="0" applyFont="1" applyFill="1" applyBorder="1" applyAlignment="1">
      <alignment horizontal="center" vertical="center" wrapText="1"/>
    </xf>
    <xf numFmtId="0" fontId="5" fillId="3" borderId="1" xfId="0" applyFont="1" applyFill="1" applyBorder="1" applyAlignment="1">
      <alignment horizontal="left" vertical="center" wrapText="1"/>
    </xf>
    <xf numFmtId="0" fontId="5" fillId="18" borderId="1" xfId="0" applyFont="1" applyFill="1" applyBorder="1" applyAlignment="1">
      <alignment horizontal="center" vertical="center" wrapText="1"/>
    </xf>
    <xf numFmtId="0" fontId="0" fillId="8" borderId="1" xfId="0" applyFill="1" applyBorder="1" applyAlignment="1">
      <alignment horizontal="center" vertical="center" wrapText="1"/>
    </xf>
    <xf numFmtId="0" fontId="0" fillId="10" borderId="1" xfId="0" applyFill="1" applyBorder="1" applyAlignment="1">
      <alignment horizontal="center" vertical="center" wrapText="1"/>
    </xf>
    <xf numFmtId="0" fontId="5" fillId="0" borderId="16" xfId="0" applyFont="1" applyBorder="1" applyAlignment="1">
      <alignment horizontal="left" vertical="center" wrapText="1"/>
    </xf>
    <xf numFmtId="0" fontId="5" fillId="10" borderId="1" xfId="0" applyFont="1" applyFill="1" applyBorder="1" applyAlignment="1">
      <alignment horizontal="center"/>
    </xf>
    <xf numFmtId="0" fontId="0" fillId="19" borderId="1" xfId="0" applyFill="1" applyBorder="1" applyAlignment="1">
      <alignment horizontal="center" vertical="center" wrapText="1"/>
    </xf>
    <xf numFmtId="0" fontId="0" fillId="4" borderId="1" xfId="0" applyFill="1" applyBorder="1" applyAlignment="1">
      <alignment horizontal="center" vertical="center" wrapText="1"/>
    </xf>
    <xf numFmtId="0" fontId="5" fillId="0" borderId="0" xfId="0" applyFont="1" applyAlignment="1">
      <alignment horizontal="left" vertical="center" wrapText="1"/>
    </xf>
    <xf numFmtId="0" fontId="0" fillId="0" borderId="5" xfId="0" applyBorder="1" applyAlignment="1">
      <alignment horizontal="left" vertical="center" wrapText="1"/>
    </xf>
    <xf numFmtId="0" fontId="0" fillId="0" borderId="4" xfId="0" applyBorder="1" applyAlignment="1">
      <alignment horizontal="center" vertical="center" wrapText="1"/>
    </xf>
    <xf numFmtId="0" fontId="22" fillId="10" borderId="1" xfId="0" applyFont="1" applyFill="1" applyBorder="1" applyAlignment="1">
      <alignment horizontal="center" vertical="center" wrapText="1"/>
    </xf>
    <xf numFmtId="0" fontId="23" fillId="0" borderId="1" xfId="0" applyFont="1" applyBorder="1" applyAlignment="1">
      <alignment horizontal="left" vertical="center" wrapText="1"/>
    </xf>
    <xf numFmtId="0" fontId="5" fillId="0" borderId="17" xfId="0" applyFont="1" applyBorder="1" applyAlignment="1">
      <alignment horizontal="center" vertical="center" wrapText="1"/>
    </xf>
    <xf numFmtId="0" fontId="5" fillId="10" borderId="2" xfId="0" applyFont="1" applyFill="1" applyBorder="1" applyAlignment="1">
      <alignment horizontal="center" vertical="center" wrapText="1"/>
    </xf>
    <xf numFmtId="0" fontId="0" fillId="12" borderId="1" xfId="0" applyFill="1" applyBorder="1" applyAlignment="1">
      <alignment horizontal="center" vertical="center" wrapText="1"/>
    </xf>
    <xf numFmtId="0" fontId="5" fillId="0" borderId="1" xfId="0" applyFont="1" applyBorder="1" applyAlignment="1">
      <alignment horizontal="center" vertical="center"/>
    </xf>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2" xfId="0" applyFont="1" applyFill="1" applyBorder="1" applyAlignment="1">
      <alignment horizontal="center" vertical="center"/>
    </xf>
    <xf numFmtId="0" fontId="0" fillId="0" borderId="5" xfId="0" applyBorder="1" applyAlignment="1">
      <alignment horizontal="center"/>
    </xf>
    <xf numFmtId="0" fontId="5" fillId="9" borderId="12" xfId="0" applyFont="1" applyFill="1" applyBorder="1" applyAlignment="1">
      <alignment horizontal="center" vertical="center" wrapText="1"/>
    </xf>
    <xf numFmtId="0" fontId="0" fillId="0" borderId="15" xfId="0" applyBorder="1" applyAlignment="1">
      <alignment horizontal="left" vertical="center" wrapText="1"/>
    </xf>
    <xf numFmtId="0" fontId="0" fillId="0" borderId="5" xfId="0" applyBorder="1" applyAlignment="1">
      <alignment vertical="center"/>
    </xf>
    <xf numFmtId="0" fontId="0" fillId="15" borderId="2" xfId="0" applyFill="1" applyBorder="1" applyAlignment="1">
      <alignment horizontal="center" vertical="center" wrapText="1"/>
    </xf>
    <xf numFmtId="49" fontId="0" fillId="0" borderId="17" xfId="0" applyNumberFormat="1" applyBorder="1" applyAlignment="1">
      <alignment horizontal="center" vertical="center"/>
    </xf>
    <xf numFmtId="0" fontId="0" fillId="0" borderId="5" xfId="0" applyBorder="1" applyAlignment="1">
      <alignment horizontal="center" vertical="center"/>
    </xf>
    <xf numFmtId="0" fontId="0" fillId="0" borderId="0" xfId="0" applyAlignment="1">
      <alignment horizontal="center"/>
    </xf>
    <xf numFmtId="0" fontId="0" fillId="0" borderId="15" xfId="0" applyBorder="1" applyAlignment="1">
      <alignment horizontal="center"/>
    </xf>
    <xf numFmtId="0" fontId="0" fillId="0" borderId="0" xfId="0" applyAlignment="1">
      <alignment vertical="center" wrapText="1"/>
    </xf>
    <xf numFmtId="0" fontId="0" fillId="0" borderId="15" xfId="0" applyBorder="1" applyAlignment="1">
      <alignment vertical="center"/>
    </xf>
    <xf numFmtId="0" fontId="0" fillId="0" borderId="17" xfId="0" applyBorder="1" applyAlignment="1">
      <alignment horizontal="center" vertical="center"/>
    </xf>
    <xf numFmtId="0" fontId="0" fillId="0" borderId="7" xfId="0" applyBorder="1" applyAlignment="1">
      <alignment horizontal="center" wrapText="1"/>
    </xf>
    <xf numFmtId="0" fontId="0" fillId="0" borderId="17" xfId="0" applyBorder="1" applyAlignment="1">
      <alignment vertical="center"/>
    </xf>
    <xf numFmtId="0" fontId="0" fillId="0" borderId="4" xfId="0" applyBorder="1" applyAlignment="1">
      <alignment horizontal="center" vertical="center"/>
    </xf>
    <xf numFmtId="0" fontId="0" fillId="0" borderId="1" xfId="0" applyBorder="1" applyAlignment="1">
      <alignment horizontal="left" vertical="center" wrapText="1"/>
    </xf>
    <xf numFmtId="17" fontId="5" fillId="0" borderId="1" xfId="0" applyNumberFormat="1" applyFont="1" applyBorder="1" applyAlignment="1">
      <alignment horizontal="center" vertical="center" wrapText="1"/>
    </xf>
    <xf numFmtId="0" fontId="24" fillId="0" borderId="1" xfId="0" applyFont="1" applyBorder="1" applyAlignment="1">
      <alignment horizontal="center" vertical="center" wrapText="1"/>
    </xf>
    <xf numFmtId="3" fontId="5" fillId="0" borderId="17" xfId="0" applyNumberFormat="1" applyFont="1" applyBorder="1" applyAlignment="1">
      <alignment horizontal="center" vertical="center" wrapText="1"/>
    </xf>
    <xf numFmtId="0" fontId="0" fillId="0" borderId="7" xfId="0" applyBorder="1" applyAlignment="1">
      <alignment horizontal="center"/>
    </xf>
    <xf numFmtId="0" fontId="0" fillId="0" borderId="0" xfId="0" applyAlignment="1">
      <alignment horizontal="center" wrapText="1"/>
    </xf>
    <xf numFmtId="0" fontId="0" fillId="0" borderId="4" xfId="0" applyBorder="1" applyAlignment="1">
      <alignment vertical="center"/>
    </xf>
    <xf numFmtId="0" fontId="0" fillId="0" borderId="0" xfId="0" applyAlignment="1">
      <alignment horizontal="left" wrapText="1"/>
    </xf>
    <xf numFmtId="0" fontId="0" fillId="0" borderId="0" xfId="0" applyAlignment="1">
      <alignment horizontal="left" vertical="center"/>
    </xf>
    <xf numFmtId="0" fontId="5" fillId="15" borderId="12" xfId="0" applyFont="1" applyFill="1" applyBorder="1" applyAlignment="1">
      <alignment horizontal="center" vertical="center" wrapText="1"/>
    </xf>
    <xf numFmtId="0" fontId="0" fillId="15" borderId="18" xfId="0" applyFill="1" applyBorder="1" applyAlignment="1">
      <alignment vertical="center" wrapText="1"/>
    </xf>
    <xf numFmtId="0" fontId="0" fillId="15" borderId="16" xfId="0" applyFill="1" applyBorder="1" applyAlignment="1">
      <alignment vertical="center" wrapText="1"/>
    </xf>
    <xf numFmtId="0" fontId="5" fillId="15" borderId="1" xfId="0" applyFont="1" applyFill="1" applyBorder="1" applyAlignment="1">
      <alignment horizontal="left" vertical="center" wrapText="1"/>
    </xf>
    <xf numFmtId="0" fontId="5" fillId="15" borderId="6" xfId="0" applyFont="1" applyFill="1" applyBorder="1" applyAlignment="1">
      <alignment horizontal="left" vertical="center" wrapText="1"/>
    </xf>
    <xf numFmtId="0" fontId="5" fillId="0" borderId="4" xfId="0" applyFont="1" applyBorder="1" applyAlignment="1">
      <alignment horizontal="left" vertical="center" wrapText="1"/>
    </xf>
    <xf numFmtId="0" fontId="5" fillId="15" borderId="12" xfId="0" applyFont="1" applyFill="1" applyBorder="1" applyAlignment="1">
      <alignment horizontal="left" vertical="center" wrapText="1"/>
    </xf>
    <xf numFmtId="0" fontId="2" fillId="0" borderId="1" xfId="0" applyFont="1" applyBorder="1" applyAlignment="1">
      <alignment horizontal="center" vertical="center"/>
    </xf>
    <xf numFmtId="0" fontId="5" fillId="15" borderId="2" xfId="0" applyFont="1" applyFill="1" applyBorder="1" applyAlignment="1">
      <alignment horizontal="left" vertical="center" wrapText="1"/>
    </xf>
    <xf numFmtId="0" fontId="5" fillId="0" borderId="1" xfId="0" applyFont="1" applyBorder="1"/>
    <xf numFmtId="0" fontId="5" fillId="0" borderId="1" xfId="0" applyFont="1" applyBorder="1" applyAlignment="1">
      <alignment horizontal="center" wrapText="1"/>
    </xf>
    <xf numFmtId="0" fontId="5" fillId="0" borderId="1" xfId="0" applyFont="1" applyBorder="1" applyAlignment="1">
      <alignment horizontal="center"/>
    </xf>
    <xf numFmtId="0" fontId="0" fillId="15" borderId="2" xfId="0" applyFill="1" applyBorder="1" applyAlignment="1">
      <alignment vertical="center" wrapText="1"/>
    </xf>
    <xf numFmtId="164" fontId="5" fillId="0" borderId="1" xfId="0" applyNumberFormat="1" applyFont="1" applyBorder="1" applyAlignment="1">
      <alignment horizontal="center" wrapText="1"/>
    </xf>
    <xf numFmtId="0" fontId="25" fillId="0" borderId="5" xfId="0" applyFont="1" applyBorder="1" applyAlignment="1">
      <alignment horizontal="left" vertical="center" wrapText="1"/>
    </xf>
    <xf numFmtId="0" fontId="5" fillId="0" borderId="1" xfId="0" applyFont="1" applyBorder="1" applyAlignment="1">
      <alignment vertical="center"/>
    </xf>
    <xf numFmtId="0" fontId="13" fillId="0" borderId="1" xfId="0" applyFont="1" applyBorder="1" applyAlignment="1">
      <alignment horizontal="center" vertical="center"/>
    </xf>
    <xf numFmtId="0" fontId="5" fillId="0" borderId="7" xfId="0" applyFont="1" applyBorder="1" applyAlignment="1">
      <alignment horizontal="center" vertical="center" wrapText="1"/>
    </xf>
    <xf numFmtId="0" fontId="5" fillId="0" borderId="5" xfId="0" applyFont="1" applyBorder="1" applyAlignment="1">
      <alignment vertical="center" wrapText="1"/>
    </xf>
    <xf numFmtId="0" fontId="0" fillId="20" borderId="1" xfId="0" applyFill="1" applyBorder="1" applyAlignment="1">
      <alignment horizontal="center" vertical="center" wrapText="1"/>
    </xf>
    <xf numFmtId="0" fontId="0" fillId="15" borderId="20" xfId="0" applyFill="1" applyBorder="1" applyAlignment="1">
      <alignment horizontal="left" vertical="center" wrapText="1"/>
    </xf>
    <xf numFmtId="0" fontId="5" fillId="15" borderId="6" xfId="0" applyFont="1" applyFill="1" applyBorder="1" applyAlignment="1">
      <alignment horizontal="center" vertical="center" wrapText="1"/>
    </xf>
    <xf numFmtId="0" fontId="0" fillId="20" borderId="2" xfId="0" applyFill="1" applyBorder="1" applyAlignment="1">
      <alignment horizontal="center" vertical="center" wrapText="1"/>
    </xf>
    <xf numFmtId="0" fontId="26" fillId="0" borderId="1" xfId="0" applyFont="1" applyBorder="1" applyAlignment="1">
      <alignment horizontal="center" vertical="center" wrapText="1"/>
    </xf>
    <xf numFmtId="0" fontId="5" fillId="15" borderId="19" xfId="0" applyFont="1" applyFill="1" applyBorder="1" applyAlignment="1">
      <alignment horizontal="left" vertical="center" wrapText="1"/>
    </xf>
    <xf numFmtId="0" fontId="27" fillId="0" borderId="1" xfId="0" applyFont="1" applyBorder="1" applyAlignment="1">
      <alignment horizontal="left" vertical="center" wrapText="1"/>
    </xf>
    <xf numFmtId="0" fontId="0" fillId="15" borderId="19" xfId="0" applyFill="1" applyBorder="1" applyAlignment="1">
      <alignment horizontal="left" vertical="center" wrapText="1"/>
    </xf>
    <xf numFmtId="0" fontId="5" fillId="15" borderId="20" xfId="0" applyFont="1" applyFill="1" applyBorder="1" applyAlignment="1">
      <alignment horizontal="left" vertical="center" wrapText="1"/>
    </xf>
    <xf numFmtId="0" fontId="0" fillId="15" borderId="1" xfId="0" applyFill="1" applyBorder="1" applyAlignment="1">
      <alignment vertical="center" wrapText="1"/>
    </xf>
    <xf numFmtId="0" fontId="0" fillId="15" borderId="1" xfId="0" applyFill="1" applyBorder="1" applyAlignment="1">
      <alignment horizontal="left" vertical="center" wrapText="1"/>
    </xf>
    <xf numFmtId="0" fontId="5" fillId="8" borderId="2" xfId="0" applyFont="1" applyFill="1" applyBorder="1" applyAlignment="1">
      <alignment horizontal="center" vertical="center" wrapText="1"/>
    </xf>
    <xf numFmtId="0" fontId="5" fillId="15" borderId="21" xfId="0" applyFont="1" applyFill="1" applyBorder="1" applyAlignment="1">
      <alignment horizontal="center" vertical="center" wrapText="1"/>
    </xf>
    <xf numFmtId="0" fontId="0" fillId="15" borderId="12" xfId="0" applyFill="1" applyBorder="1" applyAlignment="1">
      <alignment horizontal="left" vertical="center" wrapText="1"/>
    </xf>
    <xf numFmtId="0" fontId="0" fillId="15" borderId="1" xfId="0" applyFill="1" applyBorder="1"/>
    <xf numFmtId="0" fontId="5" fillId="8" borderId="6" xfId="0" applyFont="1" applyFill="1" applyBorder="1" applyAlignment="1">
      <alignment vertical="center"/>
    </xf>
    <xf numFmtId="0" fontId="5" fillId="9" borderId="6" xfId="0" applyFont="1" applyFill="1" applyBorder="1" applyAlignment="1">
      <alignment vertical="center"/>
    </xf>
    <xf numFmtId="0" fontId="5" fillId="10" borderId="6" xfId="0" applyFont="1" applyFill="1" applyBorder="1" applyAlignment="1">
      <alignment horizontal="center" vertical="center"/>
    </xf>
    <xf numFmtId="0" fontId="5" fillId="10" borderId="6" xfId="0" applyFont="1" applyFill="1" applyBorder="1" applyAlignment="1">
      <alignment vertical="center"/>
    </xf>
    <xf numFmtId="0" fontId="0" fillId="10" borderId="6" xfId="0" applyFill="1" applyBorder="1" applyAlignment="1">
      <alignment horizontal="center" vertical="center"/>
    </xf>
    <xf numFmtId="0" fontId="0" fillId="0" borderId="5" xfId="0" applyBorder="1" applyAlignment="1">
      <alignment horizontal="center" vertical="center" wrapText="1"/>
    </xf>
    <xf numFmtId="0" fontId="5" fillId="15" borderId="2" xfId="0" applyFont="1" applyFill="1" applyBorder="1" applyAlignment="1">
      <alignment horizontal="center" vertical="center" wrapText="1"/>
    </xf>
    <xf numFmtId="0" fontId="0" fillId="0" borderId="15" xfId="0" applyBorder="1" applyAlignment="1">
      <alignment horizontal="left" vertical="top" wrapText="1"/>
    </xf>
    <xf numFmtId="0" fontId="0" fillId="0" borderId="5" xfId="0" quotePrefix="1" applyBorder="1" applyAlignment="1">
      <alignment horizontal="left" vertical="center" wrapText="1"/>
    </xf>
    <xf numFmtId="0" fontId="5" fillId="0" borderId="4" xfId="0" applyFont="1" applyBorder="1"/>
    <xf numFmtId="0" fontId="5" fillId="0" borderId="7" xfId="0" applyFont="1" applyBorder="1"/>
    <xf numFmtId="0" fontId="5" fillId="0" borderId="7" xfId="0" applyFont="1" applyBorder="1" applyAlignment="1">
      <alignment horizontal="center"/>
    </xf>
    <xf numFmtId="0" fontId="13" fillId="0" borderId="7" xfId="0" applyFont="1" applyBorder="1" applyAlignment="1">
      <alignment horizontal="center"/>
    </xf>
    <xf numFmtId="164" fontId="5" fillId="0" borderId="7" xfId="0" applyNumberFormat="1" applyFont="1" applyBorder="1" applyAlignment="1">
      <alignment horizontal="center" vertical="center"/>
    </xf>
    <xf numFmtId="0" fontId="0" fillId="15" borderId="12" xfId="0" applyFill="1" applyBorder="1" applyAlignment="1">
      <alignment horizontal="left" wrapText="1"/>
    </xf>
    <xf numFmtId="0" fontId="5" fillId="15" borderId="22" xfId="0" applyFont="1" applyFill="1" applyBorder="1" applyAlignment="1">
      <alignment horizontal="center" vertical="center" wrapText="1"/>
    </xf>
    <xf numFmtId="164" fontId="5" fillId="0" borderId="1" xfId="0" applyNumberFormat="1" applyFont="1" applyBorder="1" applyAlignment="1">
      <alignment horizontal="center" vertical="center" wrapText="1"/>
    </xf>
    <xf numFmtId="0" fontId="0" fillId="15" borderId="6" xfId="0" applyFill="1" applyBorder="1" applyAlignment="1">
      <alignment horizontal="left" vertical="center" wrapText="1"/>
    </xf>
    <xf numFmtId="0" fontId="0" fillId="15" borderId="2" xfId="0" applyFill="1" applyBorder="1" applyAlignment="1">
      <alignment horizontal="left" vertical="center" wrapText="1"/>
    </xf>
    <xf numFmtId="49" fontId="5" fillId="15" borderId="6" xfId="0" applyNumberFormat="1" applyFont="1" applyFill="1" applyBorder="1" applyAlignment="1">
      <alignment horizontal="left" vertical="center" wrapText="1"/>
    </xf>
    <xf numFmtId="49" fontId="5" fillId="15" borderId="1" xfId="0" applyNumberFormat="1" applyFont="1" applyFill="1" applyBorder="1" applyAlignment="1">
      <alignment horizontal="left" vertical="center" wrapText="1"/>
    </xf>
    <xf numFmtId="0" fontId="0" fillId="15" borderId="23" xfId="0" applyFill="1" applyBorder="1" applyAlignment="1">
      <alignment horizontal="left" vertical="center" wrapText="1"/>
    </xf>
    <xf numFmtId="49" fontId="5" fillId="15" borderId="22" xfId="0" applyNumberFormat="1" applyFont="1" applyFill="1" applyBorder="1" applyAlignment="1">
      <alignment horizontal="left" vertical="center" wrapText="1"/>
    </xf>
    <xf numFmtId="0" fontId="0" fillId="0" borderId="7" xfId="0" applyBorder="1" applyAlignment="1">
      <alignment horizontal="center" vertical="center" wrapText="1"/>
    </xf>
    <xf numFmtId="0" fontId="0" fillId="15" borderId="24" xfId="0" applyFill="1" applyBorder="1" applyAlignment="1">
      <alignment horizontal="left" vertical="center" wrapText="1"/>
    </xf>
    <xf numFmtId="0" fontId="0" fillId="15" borderId="22" xfId="0" applyFill="1" applyBorder="1" applyAlignment="1">
      <alignment horizontal="left" vertical="center" wrapText="1"/>
    </xf>
    <xf numFmtId="0" fontId="5" fillId="0" borderId="1" xfId="0" applyFont="1" applyBorder="1" applyAlignment="1">
      <alignment vertical="top" wrapText="1"/>
    </xf>
    <xf numFmtId="0" fontId="5" fillId="15" borderId="1" xfId="0" applyFont="1" applyFill="1" applyBorder="1" applyAlignment="1">
      <alignment horizontal="center" vertical="center"/>
    </xf>
    <xf numFmtId="0" fontId="5" fillId="8" borderId="1" xfId="0" applyFont="1" applyFill="1" applyBorder="1" applyAlignment="1">
      <alignment vertical="center"/>
    </xf>
    <xf numFmtId="0" fontId="5" fillId="10" borderId="1" xfId="0" applyFont="1" applyFill="1" applyBorder="1" applyAlignment="1">
      <alignment horizontal="center" vertical="center"/>
    </xf>
    <xf numFmtId="0" fontId="5" fillId="10" borderId="1" xfId="0" applyFont="1" applyFill="1" applyBorder="1" applyAlignment="1">
      <alignment vertical="center"/>
    </xf>
    <xf numFmtId="0" fontId="0" fillId="10" borderId="1" xfId="0" applyFill="1" applyBorder="1" applyAlignment="1">
      <alignment horizontal="center" vertical="center"/>
    </xf>
    <xf numFmtId="0" fontId="5" fillId="15" borderId="2" xfId="0" applyFont="1" applyFill="1" applyBorder="1" applyAlignment="1">
      <alignment horizontal="center" vertical="center"/>
    </xf>
    <xf numFmtId="0" fontId="5" fillId="0" borderId="0" xfId="0" applyFont="1" applyAlignment="1">
      <alignment horizontal="center"/>
    </xf>
    <xf numFmtId="164" fontId="5" fillId="0" borderId="0" xfId="0" applyNumberFormat="1" applyFont="1" applyAlignment="1">
      <alignment horizontal="center"/>
    </xf>
    <xf numFmtId="167" fontId="0" fillId="0" borderId="0" xfId="0" applyNumberFormat="1"/>
    <xf numFmtId="0" fontId="11" fillId="0" borderId="0" xfId="0" applyFont="1" applyAlignment="1">
      <alignment horizontal="center" vertical="center"/>
    </xf>
    <xf numFmtId="164" fontId="11" fillId="0" borderId="0" xfId="0" applyNumberFormat="1" applyFont="1" applyAlignment="1">
      <alignment horizontal="center" vertical="center"/>
    </xf>
    <xf numFmtId="168" fontId="11" fillId="0" borderId="0" xfId="0" applyNumberFormat="1" applyFont="1" applyAlignment="1">
      <alignment horizontal="center" vertical="center"/>
    </xf>
    <xf numFmtId="166" fontId="0" fillId="0" borderId="0" xfId="0" applyNumberFormat="1"/>
    <xf numFmtId="9" fontId="0" fillId="0" borderId="0" xfId="0" applyNumberFormat="1"/>
    <xf numFmtId="0" fontId="13" fillId="0" borderId="0" xfId="0" applyFont="1" applyAlignment="1">
      <alignment horizontal="center"/>
    </xf>
    <xf numFmtId="0" fontId="0" fillId="15" borderId="12" xfId="0" applyFill="1" applyBorder="1" applyAlignment="1">
      <alignment horizontal="center" vertical="center" wrapText="1"/>
    </xf>
    <xf numFmtId="0" fontId="11" fillId="0" borderId="0" xfId="0" applyFont="1"/>
    <xf numFmtId="0" fontId="27" fillId="0" borderId="0" xfId="0" applyFont="1" applyAlignment="1">
      <alignment horizontal="center"/>
    </xf>
    <xf numFmtId="0" fontId="25" fillId="0" borderId="0" xfId="0" applyFont="1"/>
    <xf numFmtId="165" fontId="5" fillId="0" borderId="0" xfId="0" applyNumberFormat="1" applyFont="1" applyAlignment="1">
      <alignment horizontal="center"/>
    </xf>
    <xf numFmtId="0" fontId="5" fillId="10" borderId="6" xfId="0" applyFont="1" applyFill="1" applyBorder="1" applyAlignment="1">
      <alignment horizontal="center" vertical="center" wrapText="1"/>
    </xf>
    <xf numFmtId="0" fontId="0" fillId="10" borderId="6" xfId="0" applyFill="1" applyBorder="1" applyAlignment="1">
      <alignment horizontal="center" vertical="center" wrapText="1"/>
    </xf>
    <xf numFmtId="0" fontId="10" fillId="10" borderId="6" xfId="0" applyFont="1" applyFill="1" applyBorder="1" applyAlignment="1">
      <alignment horizontal="center" vertical="center" wrapText="1"/>
    </xf>
    <xf numFmtId="0" fontId="0" fillId="15" borderId="1" xfId="0" applyFill="1" applyBorder="1" applyAlignment="1">
      <alignment wrapText="1"/>
    </xf>
    <xf numFmtId="0" fontId="0" fillId="8" borderId="6" xfId="0" applyFill="1" applyBorder="1" applyAlignment="1">
      <alignment horizontal="center" vertical="center" wrapText="1"/>
    </xf>
    <xf numFmtId="0" fontId="5" fillId="8" borderId="6" xfId="0" applyFont="1" applyFill="1" applyBorder="1" applyAlignment="1">
      <alignment horizontal="center" vertical="center" wrapText="1"/>
    </xf>
    <xf numFmtId="49" fontId="0" fillId="15" borderId="6" xfId="0" applyNumberFormat="1" applyFill="1" applyBorder="1" applyAlignment="1">
      <alignment horizontal="left" vertical="center" wrapText="1"/>
    </xf>
    <xf numFmtId="49" fontId="0" fillId="15" borderId="2" xfId="0" applyNumberFormat="1" applyFill="1" applyBorder="1" applyAlignment="1">
      <alignment horizontal="left" vertical="center" wrapText="1"/>
    </xf>
    <xf numFmtId="0" fontId="0" fillId="0" borderId="1" xfId="0" applyBorder="1" applyAlignment="1">
      <alignment horizontal="center" vertical="center"/>
    </xf>
    <xf numFmtId="0" fontId="13" fillId="0" borderId="1" xfId="0" applyFont="1" applyBorder="1" applyAlignment="1">
      <alignment horizontal="center"/>
    </xf>
    <xf numFmtId="0" fontId="24" fillId="19" borderId="1" xfId="0" applyFont="1" applyFill="1" applyBorder="1" applyAlignment="1">
      <alignment horizontal="center" vertical="center" wrapText="1"/>
    </xf>
    <xf numFmtId="0" fontId="0" fillId="15" borderId="1" xfId="0" applyFill="1" applyBorder="1" applyAlignment="1">
      <alignment horizontal="center" vertical="center" wrapText="1"/>
    </xf>
    <xf numFmtId="0" fontId="5" fillId="15" borderId="24" xfId="0" applyFont="1" applyFill="1" applyBorder="1" applyAlignment="1">
      <alignment horizontal="left" vertical="center" wrapText="1"/>
    </xf>
    <xf numFmtId="0" fontId="5" fillId="15" borderId="2" xfId="0" applyFont="1" applyFill="1" applyBorder="1" applyAlignment="1">
      <alignment vertical="center" wrapText="1"/>
    </xf>
    <xf numFmtId="0" fontId="5" fillId="15" borderId="12" xfId="0" applyFont="1" applyFill="1" applyBorder="1" applyAlignment="1">
      <alignment vertical="top" wrapText="1"/>
    </xf>
    <xf numFmtId="17" fontId="5" fillId="0" borderId="7" xfId="0" applyNumberFormat="1" applyFont="1" applyBorder="1" applyAlignment="1">
      <alignment horizontal="center" vertical="center" wrapText="1"/>
    </xf>
    <xf numFmtId="0" fontId="5" fillId="0" borderId="2" xfId="0" applyFont="1" applyBorder="1" applyAlignment="1">
      <alignment horizontal="left" vertical="center" wrapText="1"/>
    </xf>
    <xf numFmtId="0" fontId="5" fillId="21" borderId="1" xfId="0" applyFont="1" applyFill="1" applyBorder="1" applyAlignment="1">
      <alignment horizontal="center" vertical="center" wrapText="1"/>
    </xf>
    <xf numFmtId="0" fontId="0" fillId="21" borderId="1" xfId="0" applyFill="1" applyBorder="1" applyAlignment="1">
      <alignment horizontal="center" vertical="center" wrapText="1"/>
    </xf>
    <xf numFmtId="0" fontId="0" fillId="22" borderId="1" xfId="0" applyFill="1" applyBorder="1" applyAlignment="1">
      <alignment horizontal="center" vertical="center" wrapText="1"/>
    </xf>
    <xf numFmtId="169" fontId="2" fillId="5" borderId="10" xfId="0" applyNumberFormat="1" applyFont="1" applyFill="1" applyBorder="1" applyAlignment="1">
      <alignment horizontal="center" vertical="center" wrapText="1"/>
    </xf>
    <xf numFmtId="169" fontId="5" fillId="5" borderId="14" xfId="0" applyNumberFormat="1" applyFont="1" applyFill="1" applyBorder="1" applyAlignment="1">
      <alignment horizontal="center" vertical="center" wrapText="1"/>
    </xf>
    <xf numFmtId="169" fontId="11" fillId="0" borderId="0" xfId="0" applyNumberFormat="1" applyFont="1" applyAlignment="1">
      <alignment horizontal="center" vertical="center"/>
    </xf>
    <xf numFmtId="169" fontId="1" fillId="0" borderId="0" xfId="0" applyNumberFormat="1" applyFont="1" applyAlignment="1">
      <alignment horizontal="center" vertical="center"/>
    </xf>
    <xf numFmtId="169" fontId="0" fillId="0" borderId="0" xfId="0" applyNumberFormat="1"/>
    <xf numFmtId="169" fontId="2" fillId="5" borderId="8" xfId="0" applyNumberFormat="1" applyFont="1" applyFill="1" applyBorder="1" applyAlignment="1">
      <alignment horizontal="center" vertical="center" wrapText="1"/>
    </xf>
    <xf numFmtId="169" fontId="2" fillId="5" borderId="9" xfId="0" applyNumberFormat="1" applyFont="1" applyFill="1" applyBorder="1" applyAlignment="1">
      <alignment horizontal="center" vertical="center" wrapText="1"/>
    </xf>
    <xf numFmtId="169" fontId="2" fillId="6" borderId="9" xfId="0" applyNumberFormat="1" applyFont="1" applyFill="1" applyBorder="1" applyAlignment="1">
      <alignment horizontal="center" vertical="center" wrapText="1"/>
    </xf>
    <xf numFmtId="169" fontId="5" fillId="5" borderId="13" xfId="0" applyNumberFormat="1" applyFont="1" applyFill="1" applyBorder="1" applyAlignment="1">
      <alignment horizontal="center" vertical="center" wrapText="1"/>
    </xf>
    <xf numFmtId="0" fontId="33" fillId="0" borderId="0" xfId="0" applyFont="1" applyAlignment="1">
      <alignment wrapText="1"/>
    </xf>
    <xf numFmtId="0" fontId="32" fillId="0" borderId="5" xfId="0" applyFont="1" applyBorder="1" applyAlignment="1">
      <alignment horizontal="left" vertical="center" wrapText="1"/>
    </xf>
    <xf numFmtId="0" fontId="32" fillId="0" borderId="1" xfId="0" applyFont="1" applyBorder="1" applyAlignment="1">
      <alignment horizontal="center" vertical="center" wrapText="1"/>
    </xf>
    <xf numFmtId="0" fontId="32" fillId="15" borderId="1" xfId="0" applyFont="1" applyFill="1" applyBorder="1" applyAlignment="1">
      <alignment horizontal="left" vertical="center" wrapText="1"/>
    </xf>
    <xf numFmtId="0" fontId="32" fillId="0" borderId="0" xfId="0" applyFont="1" applyAlignment="1">
      <alignment horizontal="left" vertical="center" wrapText="1"/>
    </xf>
    <xf numFmtId="0" fontId="32" fillId="0" borderId="1" xfId="0" applyFont="1" applyBorder="1" applyAlignment="1">
      <alignment vertical="center" wrapText="1"/>
    </xf>
    <xf numFmtId="0" fontId="32" fillId="15" borderId="12" xfId="0" applyFont="1" applyFill="1" applyBorder="1" applyAlignment="1">
      <alignment horizontal="left" vertical="center" wrapText="1"/>
    </xf>
    <xf numFmtId="0" fontId="0" fillId="25" borderId="25" xfId="0" applyFill="1" applyBorder="1" applyAlignment="1">
      <alignment horizontal="center" vertical="center" wrapText="1"/>
    </xf>
    <xf numFmtId="169" fontId="1" fillId="24" borderId="0" xfId="0" applyNumberFormat="1" applyFont="1" applyFill="1" applyAlignment="1">
      <alignment horizontal="center" vertical="center"/>
    </xf>
    <xf numFmtId="170" fontId="0" fillId="0" borderId="0" xfId="0" applyNumberFormat="1"/>
    <xf numFmtId="0" fontId="0" fillId="29" borderId="0" xfId="0" applyFill="1" applyAlignment="1">
      <alignment vertical="center"/>
    </xf>
    <xf numFmtId="0" fontId="11" fillId="29" borderId="0" xfId="0" applyFont="1" applyFill="1" applyAlignment="1">
      <alignment horizontal="center" vertical="center"/>
    </xf>
    <xf numFmtId="0" fontId="0" fillId="29" borderId="0" xfId="0" applyFill="1"/>
    <xf numFmtId="171" fontId="0" fillId="0" borderId="0" xfId="0" applyNumberFormat="1"/>
    <xf numFmtId="166" fontId="0" fillId="29" borderId="0" xfId="0" applyNumberFormat="1" applyFill="1"/>
    <xf numFmtId="172" fontId="0" fillId="0" borderId="0" xfId="0" applyNumberFormat="1"/>
    <xf numFmtId="2" fontId="5" fillId="30" borderId="25" xfId="0" applyNumberFormat="1" applyFont="1" applyFill="1" applyBorder="1" applyAlignment="1">
      <alignment horizontal="center" vertical="center" wrapText="1"/>
    </xf>
    <xf numFmtId="164" fontId="0" fillId="29" borderId="0" xfId="0" applyNumberFormat="1" applyFill="1" applyAlignment="1">
      <alignment vertical="center"/>
    </xf>
    <xf numFmtId="172" fontId="0" fillId="29" borderId="0" xfId="0" applyNumberFormat="1" applyFill="1" applyAlignment="1">
      <alignment vertical="center"/>
    </xf>
    <xf numFmtId="169" fontId="0" fillId="29" borderId="0" xfId="0" applyNumberFormat="1" applyFill="1" applyAlignment="1">
      <alignment vertical="center"/>
    </xf>
    <xf numFmtId="172" fontId="1" fillId="29" borderId="0" xfId="0" applyNumberFormat="1" applyFont="1" applyFill="1" applyAlignment="1">
      <alignment vertical="center"/>
    </xf>
    <xf numFmtId="0" fontId="1" fillId="29" borderId="0" xfId="0" applyFont="1" applyFill="1" applyAlignment="1">
      <alignment horizontal="center" vertical="center"/>
    </xf>
    <xf numFmtId="0" fontId="4" fillId="0" borderId="1" xfId="0" applyFont="1" applyBorder="1" applyAlignment="1">
      <alignment horizontal="center" vertical="center" wrapText="1"/>
    </xf>
    <xf numFmtId="0" fontId="34" fillId="2" borderId="1" xfId="0" applyFont="1" applyFill="1" applyBorder="1" applyAlignment="1">
      <alignment horizontal="center" vertical="center"/>
    </xf>
    <xf numFmtId="0" fontId="4" fillId="2" borderId="2" xfId="0" applyFont="1" applyFill="1" applyBorder="1" applyAlignment="1">
      <alignment horizontal="center" vertical="center" wrapText="1"/>
    </xf>
    <xf numFmtId="0" fontId="4" fillId="4" borderId="2" xfId="0" applyFont="1" applyFill="1" applyBorder="1" applyAlignment="1">
      <alignment horizontal="center" vertical="center" wrapText="1"/>
    </xf>
    <xf numFmtId="169" fontId="4" fillId="5" borderId="8" xfId="0" applyNumberFormat="1" applyFont="1" applyFill="1" applyBorder="1" applyAlignment="1">
      <alignment horizontal="center" vertical="center" wrapText="1"/>
    </xf>
    <xf numFmtId="169" fontId="4" fillId="5" borderId="9" xfId="0" applyNumberFormat="1" applyFont="1" applyFill="1" applyBorder="1" applyAlignment="1">
      <alignment horizontal="center" vertical="center" wrapText="1"/>
    </xf>
    <xf numFmtId="169" fontId="4" fillId="6" borderId="9" xfId="0" applyNumberFormat="1" applyFont="1" applyFill="1" applyBorder="1" applyAlignment="1">
      <alignment horizontal="center" vertical="center" wrapText="1"/>
    </xf>
    <xf numFmtId="169" fontId="4" fillId="5" borderId="10" xfId="0" applyNumberFormat="1" applyFont="1" applyFill="1" applyBorder="1" applyAlignment="1">
      <alignment horizontal="center" vertical="center" wrapText="1"/>
    </xf>
    <xf numFmtId="0" fontId="4" fillId="5" borderId="11" xfId="0" applyFont="1" applyFill="1" applyBorder="1" applyAlignment="1">
      <alignment horizontal="center" vertical="center" wrapText="1"/>
    </xf>
    <xf numFmtId="0" fontId="4" fillId="5" borderId="3" xfId="0" applyFont="1" applyFill="1" applyBorder="1" applyAlignment="1">
      <alignment horizontal="center" vertical="center" wrapText="1"/>
    </xf>
    <xf numFmtId="0" fontId="4" fillId="6" borderId="3" xfId="0" applyFont="1" applyFill="1" applyBorder="1" applyAlignment="1">
      <alignment horizontal="center" vertical="center" wrapText="1"/>
    </xf>
    <xf numFmtId="0" fontId="4" fillId="8" borderId="3" xfId="0" applyFont="1" applyFill="1" applyBorder="1" applyAlignment="1">
      <alignment horizontal="center" vertical="center" wrapText="1"/>
    </xf>
    <xf numFmtId="0" fontId="36" fillId="0" borderId="0" xfId="0" applyFont="1"/>
    <xf numFmtId="0" fontId="32" fillId="0" borderId="1" xfId="0" applyFont="1" applyBorder="1" applyAlignment="1">
      <alignment horizontal="left" wrapText="1"/>
    </xf>
    <xf numFmtId="0" fontId="32" fillId="3" borderId="1" xfId="0" applyFont="1" applyFill="1" applyBorder="1" applyAlignment="1">
      <alignment vertical="center" wrapText="1"/>
    </xf>
    <xf numFmtId="0" fontId="32" fillId="0" borderId="1" xfId="0" applyFont="1" applyBorder="1" applyAlignment="1">
      <alignment horizontal="left" vertical="center" wrapText="1"/>
    </xf>
    <xf numFmtId="0" fontId="32" fillId="0" borderId="0" xfId="0" applyFont="1" applyAlignment="1">
      <alignment vertical="center"/>
    </xf>
    <xf numFmtId="0" fontId="35" fillId="0" borderId="1" xfId="0" applyFont="1" applyBorder="1" applyAlignment="1">
      <alignment horizontal="center" vertical="center" wrapText="1"/>
    </xf>
    <xf numFmtId="0" fontId="36" fillId="8" borderId="1" xfId="0" applyFont="1" applyFill="1" applyBorder="1" applyAlignment="1">
      <alignment horizontal="center" vertical="center" wrapText="1"/>
    </xf>
    <xf numFmtId="0" fontId="35" fillId="15" borderId="1" xfId="0" applyFont="1" applyFill="1" applyBorder="1" applyAlignment="1">
      <alignment horizontal="center" vertical="center" wrapText="1"/>
    </xf>
    <xf numFmtId="0" fontId="35" fillId="3" borderId="1" xfId="0" applyFont="1" applyFill="1" applyBorder="1" applyAlignment="1">
      <alignment horizontal="center" vertical="center" wrapText="1"/>
    </xf>
    <xf numFmtId="0" fontId="35" fillId="15" borderId="2" xfId="0" applyFont="1" applyFill="1" applyBorder="1" applyAlignment="1">
      <alignment horizontal="center" vertical="center" wrapText="1"/>
    </xf>
    <xf numFmtId="0" fontId="35" fillId="0" borderId="0" xfId="0" applyFont="1" applyAlignment="1">
      <alignment horizontal="center" vertical="center" wrapText="1"/>
    </xf>
    <xf numFmtId="169" fontId="34" fillId="0" borderId="0" xfId="0" applyNumberFormat="1" applyFont="1" applyAlignment="1">
      <alignment horizontal="center" vertical="center"/>
    </xf>
    <xf numFmtId="164" fontId="36" fillId="0" borderId="0" xfId="0" applyNumberFormat="1" applyFont="1" applyAlignment="1">
      <alignment horizontal="center" vertical="center"/>
    </xf>
    <xf numFmtId="0" fontId="35" fillId="0" borderId="0" xfId="0" applyFont="1" applyAlignment="1">
      <alignment horizontal="center"/>
    </xf>
    <xf numFmtId="164" fontId="35" fillId="0" borderId="0" xfId="0" applyNumberFormat="1" applyFont="1" applyAlignment="1">
      <alignment horizontal="center"/>
    </xf>
    <xf numFmtId="167" fontId="36" fillId="0" borderId="0" xfId="0" applyNumberFormat="1" applyFont="1"/>
    <xf numFmtId="0" fontId="36" fillId="0" borderId="0" xfId="0" applyFont="1" applyAlignment="1">
      <alignment vertical="center"/>
    </xf>
    <xf numFmtId="0" fontId="37" fillId="0" borderId="0" xfId="0" applyFont="1" applyAlignment="1">
      <alignment horizontal="center" vertical="center"/>
    </xf>
    <xf numFmtId="172" fontId="34" fillId="0" borderId="0" xfId="0" applyNumberFormat="1" applyFont="1" applyAlignment="1">
      <alignment vertical="center"/>
    </xf>
    <xf numFmtId="2" fontId="35" fillId="0" borderId="25" xfId="0" applyNumberFormat="1" applyFont="1" applyBorder="1" applyAlignment="1">
      <alignment horizontal="center" vertical="center" wrapText="1"/>
    </xf>
    <xf numFmtId="164" fontId="36" fillId="0" borderId="0" xfId="0" applyNumberFormat="1" applyFont="1" applyAlignment="1">
      <alignment vertical="center"/>
    </xf>
    <xf numFmtId="169" fontId="36" fillId="0" borderId="0" xfId="0" applyNumberFormat="1" applyFont="1" applyAlignment="1">
      <alignment vertical="center"/>
    </xf>
    <xf numFmtId="172" fontId="36" fillId="0" borderId="0" xfId="0" applyNumberFormat="1" applyFont="1" applyAlignment="1">
      <alignment vertical="center"/>
    </xf>
    <xf numFmtId="171" fontId="36" fillId="0" borderId="0" xfId="0" applyNumberFormat="1" applyFont="1"/>
    <xf numFmtId="0" fontId="36" fillId="29" borderId="0" xfId="0" applyFont="1" applyFill="1"/>
    <xf numFmtId="166" fontId="36" fillId="29" borderId="0" xfId="0" applyNumberFormat="1" applyFont="1" applyFill="1"/>
    <xf numFmtId="0" fontId="35" fillId="0" borderId="0" xfId="0" applyFont="1"/>
    <xf numFmtId="0" fontId="34" fillId="0" borderId="0" xfId="0" applyFont="1" applyAlignment="1">
      <alignment horizontal="center" vertical="center"/>
    </xf>
    <xf numFmtId="0" fontId="36" fillId="25" borderId="25" xfId="0" applyFont="1" applyFill="1" applyBorder="1" applyAlignment="1">
      <alignment horizontal="center" vertical="center" wrapText="1"/>
    </xf>
    <xf numFmtId="169" fontId="34" fillId="24" borderId="0" xfId="0" applyNumberFormat="1" applyFont="1" applyFill="1" applyAlignment="1">
      <alignment horizontal="center" vertical="center"/>
    </xf>
    <xf numFmtId="166" fontId="36" fillId="0" borderId="0" xfId="0" applyNumberFormat="1" applyFont="1"/>
    <xf numFmtId="169" fontId="36" fillId="0" borderId="0" xfId="0" applyNumberFormat="1" applyFont="1"/>
    <xf numFmtId="172" fontId="36" fillId="0" borderId="0" xfId="0" applyNumberFormat="1" applyFont="1"/>
    <xf numFmtId="0" fontId="12" fillId="0" borderId="0" xfId="0" applyFont="1" applyAlignment="1">
      <alignment horizontal="center"/>
    </xf>
    <xf numFmtId="0" fontId="36" fillId="0" borderId="0" xfId="0" applyFont="1" applyAlignment="1">
      <alignment horizontal="center"/>
    </xf>
    <xf numFmtId="0" fontId="26" fillId="0" borderId="0" xfId="0" applyFont="1" applyAlignment="1">
      <alignment horizontal="center"/>
    </xf>
    <xf numFmtId="165" fontId="35" fillId="0" borderId="0" xfId="0" applyNumberFormat="1" applyFont="1" applyAlignment="1">
      <alignment horizontal="center"/>
    </xf>
    <xf numFmtId="0" fontId="33" fillId="0" borderId="4" xfId="0" applyFont="1" applyBorder="1" applyAlignment="1">
      <alignment horizontal="center" vertical="center" wrapText="1"/>
    </xf>
    <xf numFmtId="0" fontId="33" fillId="0" borderId="1" xfId="0" applyFont="1" applyBorder="1" applyAlignment="1">
      <alignment horizontal="center" vertical="center" wrapText="1"/>
    </xf>
    <xf numFmtId="0" fontId="33" fillId="0" borderId="1" xfId="0" applyFont="1" applyBorder="1" applyAlignment="1">
      <alignment horizontal="left" vertical="center" wrapText="1"/>
    </xf>
    <xf numFmtId="169" fontId="33" fillId="5" borderId="13" xfId="0" applyNumberFormat="1" applyFont="1" applyFill="1" applyBorder="1" applyAlignment="1">
      <alignment horizontal="center" vertical="center" wrapText="1"/>
    </xf>
    <xf numFmtId="169" fontId="33" fillId="5" borderId="14" xfId="0" applyNumberFormat="1" applyFont="1" applyFill="1" applyBorder="1" applyAlignment="1">
      <alignment horizontal="center" vertical="center" wrapText="1"/>
    </xf>
    <xf numFmtId="0" fontId="33" fillId="8" borderId="1" xfId="0" applyFont="1" applyFill="1" applyBorder="1" applyAlignment="1">
      <alignment horizontal="center" vertical="center" wrapText="1"/>
    </xf>
    <xf numFmtId="0" fontId="33" fillId="0" borderId="0" xfId="0" applyFont="1"/>
    <xf numFmtId="0" fontId="33" fillId="0" borderId="5" xfId="0" applyFont="1" applyBorder="1" applyAlignment="1">
      <alignment horizontal="left" vertical="center" wrapText="1"/>
    </xf>
    <xf numFmtId="0" fontId="33" fillId="15" borderId="1" xfId="0" applyFont="1" applyFill="1" applyBorder="1" applyAlignment="1">
      <alignment horizontal="center" vertical="center" wrapText="1"/>
    </xf>
    <xf numFmtId="0" fontId="33" fillId="0" borderId="19" xfId="0" applyFont="1" applyBorder="1" applyAlignment="1">
      <alignment horizontal="left" vertical="center" wrapText="1"/>
    </xf>
    <xf numFmtId="0" fontId="33" fillId="9" borderId="4" xfId="0" applyFont="1" applyFill="1" applyBorder="1" applyAlignment="1">
      <alignment horizontal="center" vertical="center" wrapText="1"/>
    </xf>
    <xf numFmtId="0" fontId="33" fillId="10" borderId="4" xfId="0" applyFont="1" applyFill="1" applyBorder="1" applyAlignment="1">
      <alignment horizontal="center" vertical="center" wrapText="1"/>
    </xf>
    <xf numFmtId="0" fontId="33" fillId="0" borderId="5" xfId="0" applyFont="1" applyBorder="1" applyAlignment="1">
      <alignment horizontal="center" vertical="center" wrapText="1"/>
    </xf>
    <xf numFmtId="0" fontId="33" fillId="19" borderId="1" xfId="0" applyFont="1" applyFill="1" applyBorder="1" applyAlignment="1">
      <alignment horizontal="center" vertical="center" wrapText="1"/>
    </xf>
    <xf numFmtId="0" fontId="33" fillId="0" borderId="17" xfId="0" applyFont="1" applyBorder="1" applyAlignment="1">
      <alignment horizontal="center" vertical="center" wrapText="1"/>
    </xf>
    <xf numFmtId="0" fontId="33" fillId="0" borderId="1" xfId="0" applyFont="1" applyBorder="1" applyAlignment="1">
      <alignment horizontal="center" vertical="center"/>
    </xf>
    <xf numFmtId="0" fontId="33" fillId="0" borderId="12" xfId="0" applyFont="1" applyBorder="1" applyAlignment="1">
      <alignment horizontal="center" vertical="center" wrapText="1"/>
    </xf>
    <xf numFmtId="0" fontId="33" fillId="0" borderId="6" xfId="0" applyFont="1" applyBorder="1" applyAlignment="1">
      <alignment horizontal="left" vertical="center" wrapText="1"/>
    </xf>
    <xf numFmtId="0" fontId="33" fillId="15" borderId="6" xfId="0" applyFont="1" applyFill="1" applyBorder="1" applyAlignment="1">
      <alignment horizontal="left" vertical="center" wrapText="1"/>
    </xf>
    <xf numFmtId="0" fontId="33" fillId="15" borderId="12" xfId="0" applyFont="1" applyFill="1" applyBorder="1" applyAlignment="1">
      <alignment horizontal="center" vertical="center" wrapText="1"/>
    </xf>
    <xf numFmtId="0" fontId="33" fillId="0" borderId="20" xfId="0" applyFont="1" applyBorder="1" applyAlignment="1">
      <alignment horizontal="left" vertical="center" wrapText="1"/>
    </xf>
    <xf numFmtId="0" fontId="33" fillId="0" borderId="6" xfId="0" applyFont="1" applyBorder="1" applyAlignment="1">
      <alignment horizontal="center" vertical="center" wrapText="1"/>
    </xf>
    <xf numFmtId="0" fontId="40" fillId="8" borderId="1" xfId="0" applyFont="1" applyFill="1" applyBorder="1" applyAlignment="1">
      <alignment horizontal="center" vertical="center" wrapText="1"/>
    </xf>
    <xf numFmtId="0" fontId="40" fillId="0" borderId="0" xfId="0" applyFont="1"/>
    <xf numFmtId="0" fontId="33" fillId="15" borderId="20" xfId="0" applyFont="1" applyFill="1" applyBorder="1" applyAlignment="1">
      <alignment horizontal="left" vertical="center" wrapText="1"/>
    </xf>
    <xf numFmtId="0" fontId="33" fillId="15" borderId="6" xfId="0" applyFont="1" applyFill="1" applyBorder="1" applyAlignment="1">
      <alignment horizontal="center" vertical="center" wrapText="1"/>
    </xf>
    <xf numFmtId="0" fontId="33" fillId="18" borderId="1" xfId="0" applyFont="1" applyFill="1" applyBorder="1" applyAlignment="1">
      <alignment horizontal="center" vertical="center" wrapText="1"/>
    </xf>
    <xf numFmtId="0" fontId="33" fillId="15" borderId="1" xfId="0" applyFont="1" applyFill="1" applyBorder="1"/>
    <xf numFmtId="0" fontId="33" fillId="0" borderId="2" xfId="0" applyFont="1" applyBorder="1" applyAlignment="1">
      <alignment horizontal="center" vertical="center" wrapText="1"/>
    </xf>
    <xf numFmtId="0" fontId="33" fillId="0" borderId="7" xfId="0" applyFont="1" applyBorder="1" applyAlignment="1">
      <alignment horizontal="center" vertical="center" wrapText="1"/>
    </xf>
    <xf numFmtId="0" fontId="33" fillId="15" borderId="22" xfId="0" applyFont="1" applyFill="1" applyBorder="1" applyAlignment="1">
      <alignment horizontal="center" vertical="center" wrapText="1"/>
    </xf>
    <xf numFmtId="0" fontId="33" fillId="15" borderId="4" xfId="0" applyFont="1" applyFill="1" applyBorder="1" applyAlignment="1">
      <alignment horizontal="center" vertical="center" wrapText="1"/>
    </xf>
    <xf numFmtId="0" fontId="33" fillId="0" borderId="22" xfId="0" applyFont="1" applyBorder="1" applyAlignment="1">
      <alignment horizontal="center" vertical="center" wrapText="1"/>
    </xf>
    <xf numFmtId="17" fontId="33" fillId="0" borderId="7" xfId="0" applyNumberFormat="1" applyFont="1" applyBorder="1" applyAlignment="1">
      <alignment horizontal="center" vertical="center" wrapText="1"/>
    </xf>
    <xf numFmtId="0" fontId="33" fillId="0" borderId="1" xfId="0" quotePrefix="1" applyFont="1" applyBorder="1" applyAlignment="1">
      <alignment horizontal="left" vertical="center" wrapText="1"/>
    </xf>
    <xf numFmtId="0" fontId="33" fillId="3" borderId="1" xfId="0" applyFont="1" applyFill="1" applyBorder="1" applyAlignment="1">
      <alignment horizontal="center" vertical="center" wrapText="1"/>
    </xf>
    <xf numFmtId="0" fontId="39" fillId="0" borderId="1" xfId="0" applyFont="1" applyBorder="1" applyAlignment="1">
      <alignment horizontal="center" vertical="center"/>
    </xf>
    <xf numFmtId="0" fontId="33" fillId="15" borderId="2" xfId="0" applyFont="1" applyFill="1" applyBorder="1" applyAlignment="1">
      <alignment horizontal="center" vertical="center" wrapText="1"/>
    </xf>
    <xf numFmtId="0" fontId="33" fillId="0" borderId="24" xfId="0" applyFont="1" applyBorder="1" applyAlignment="1">
      <alignment horizontal="left" vertical="center" wrapText="1"/>
    </xf>
    <xf numFmtId="0" fontId="40" fillId="0" borderId="4" xfId="0" applyFont="1" applyBorder="1" applyAlignment="1">
      <alignment horizontal="center" vertical="center" wrapText="1"/>
    </xf>
    <xf numFmtId="0" fontId="40" fillId="0" borderId="6" xfId="0" applyFont="1" applyBorder="1" applyAlignment="1">
      <alignment horizontal="center" vertical="center" wrapText="1"/>
    </xf>
    <xf numFmtId="0" fontId="40" fillId="9" borderId="4" xfId="0" applyFont="1" applyFill="1" applyBorder="1" applyAlignment="1">
      <alignment horizontal="center" vertical="center" wrapText="1"/>
    </xf>
    <xf numFmtId="0" fontId="40" fillId="10" borderId="4" xfId="0" applyFont="1" applyFill="1" applyBorder="1" applyAlignment="1">
      <alignment horizontal="center" vertical="center" wrapText="1"/>
    </xf>
    <xf numFmtId="0" fontId="39" fillId="0" borderId="1" xfId="0" applyFont="1" applyBorder="1" applyAlignment="1">
      <alignment horizontal="center"/>
    </xf>
    <xf numFmtId="0" fontId="21" fillId="0" borderId="0" xfId="0" applyFont="1" applyAlignment="1">
      <alignment vertical="center"/>
    </xf>
    <xf numFmtId="0" fontId="2" fillId="0" borderId="2" xfId="0" applyFont="1" applyBorder="1" applyAlignment="1">
      <alignment horizontal="center" vertical="center" wrapText="1"/>
    </xf>
    <xf numFmtId="0" fontId="5" fillId="9" borderId="4" xfId="0" applyFont="1" applyFill="1" applyBorder="1" applyAlignment="1">
      <alignment horizontal="center" vertical="center" wrapText="1"/>
    </xf>
    <xf numFmtId="0" fontId="5" fillId="0" borderId="22" xfId="0" applyFont="1" applyBorder="1" applyAlignment="1">
      <alignment horizontal="center" vertical="center" wrapText="1"/>
    </xf>
    <xf numFmtId="0" fontId="5" fillId="0" borderId="6" xfId="0" applyFont="1" applyBorder="1" applyAlignment="1">
      <alignment horizontal="left" vertical="center" wrapText="1"/>
    </xf>
    <xf numFmtId="0" fontId="5" fillId="0" borderId="12" xfId="0" applyFont="1" applyBorder="1" applyAlignment="1">
      <alignment horizontal="left" vertical="center" wrapText="1"/>
    </xf>
    <xf numFmtId="164" fontId="5" fillId="5" borderId="7" xfId="0" applyNumberFormat="1" applyFont="1" applyFill="1" applyBorder="1" applyAlignment="1">
      <alignment horizontal="center" vertical="center" wrapText="1"/>
    </xf>
    <xf numFmtId="164" fontId="5" fillId="5" borderId="4" xfId="0" applyNumberFormat="1" applyFont="1" applyFill="1" applyBorder="1" applyAlignment="1">
      <alignment horizontal="center" vertical="center" wrapText="1"/>
    </xf>
    <xf numFmtId="164" fontId="5" fillId="7" borderId="4" xfId="0" applyNumberFormat="1" applyFont="1" applyFill="1" applyBorder="1" applyAlignment="1">
      <alignment horizontal="center" vertical="center" wrapText="1"/>
    </xf>
    <xf numFmtId="0" fontId="5" fillId="10" borderId="4" xfId="0" applyFont="1" applyFill="1" applyBorder="1" applyAlignment="1">
      <alignment horizontal="center" vertical="center" wrapText="1"/>
    </xf>
    <xf numFmtId="0" fontId="5" fillId="7" borderId="4" xfId="0" applyFont="1" applyFill="1" applyBorder="1" applyAlignment="1">
      <alignment horizontal="center" vertical="center" wrapText="1"/>
    </xf>
    <xf numFmtId="0" fontId="5" fillId="0" borderId="24" xfId="0" applyFont="1" applyBorder="1" applyAlignment="1">
      <alignment horizontal="left" vertical="center" wrapText="1"/>
    </xf>
    <xf numFmtId="0" fontId="5" fillId="0" borderId="2" xfId="0" applyFont="1" applyBorder="1" applyAlignment="1">
      <alignment horizontal="center" vertical="center" wrapText="1"/>
    </xf>
    <xf numFmtId="0" fontId="5" fillId="0" borderId="19" xfId="0" applyFont="1" applyBorder="1" applyAlignment="1">
      <alignment horizontal="left" vertical="center" wrapText="1"/>
    </xf>
    <xf numFmtId="0" fontId="5" fillId="0" borderId="2" xfId="0" applyFont="1" applyBorder="1" applyAlignment="1">
      <alignment vertical="center" wrapText="1"/>
    </xf>
    <xf numFmtId="0" fontId="5" fillId="0" borderId="12" xfId="0" applyFont="1" applyBorder="1" applyAlignment="1">
      <alignment horizontal="center" vertical="center" wrapText="1"/>
    </xf>
    <xf numFmtId="0" fontId="0" fillId="0" borderId="12" xfId="0" applyBorder="1" applyAlignment="1">
      <alignment horizontal="left" vertical="center" wrapText="1"/>
    </xf>
    <xf numFmtId="0" fontId="0" fillId="0" borderId="6" xfId="0" applyBorder="1" applyAlignment="1">
      <alignment vertical="center" wrapText="1"/>
    </xf>
    <xf numFmtId="0" fontId="5" fillId="0" borderId="18" xfId="0" applyFont="1" applyBorder="1" applyAlignment="1">
      <alignment horizontal="left" vertical="center" wrapText="1"/>
    </xf>
    <xf numFmtId="0" fontId="0" fillId="0" borderId="2" xfId="0" applyBorder="1" applyAlignment="1">
      <alignment vertical="center" wrapText="1"/>
    </xf>
    <xf numFmtId="0" fontId="0" fillId="0" borderId="19" xfId="0" applyBorder="1" applyAlignment="1">
      <alignment horizontal="left" vertical="center" wrapText="1"/>
    </xf>
    <xf numFmtId="0" fontId="0" fillId="0" borderId="2" xfId="0" applyBorder="1" applyAlignment="1">
      <alignment horizontal="left" vertical="center" wrapText="1"/>
    </xf>
    <xf numFmtId="0" fontId="5" fillId="0" borderId="6" xfId="0" applyFont="1" applyBorder="1" applyAlignment="1">
      <alignment horizontal="center" vertical="center" wrapText="1"/>
    </xf>
    <xf numFmtId="0" fontId="5" fillId="0" borderId="21" xfId="0" applyFont="1" applyBorder="1" applyAlignment="1">
      <alignment horizontal="center" vertical="center" wrapText="1"/>
    </xf>
    <xf numFmtId="0" fontId="5" fillId="8" borderId="17" xfId="0" applyFont="1" applyFill="1" applyBorder="1" applyAlignment="1">
      <alignment horizontal="center" vertical="center" wrapText="1"/>
    </xf>
    <xf numFmtId="0" fontId="5" fillId="18" borderId="4" xfId="0" applyFont="1" applyFill="1" applyBorder="1" applyAlignment="1">
      <alignment horizontal="center" vertical="center" wrapText="1"/>
    </xf>
    <xf numFmtId="49" fontId="5" fillId="0" borderId="22" xfId="0" applyNumberFormat="1" applyFont="1" applyBorder="1" applyAlignment="1">
      <alignment horizontal="left" vertical="center" wrapText="1"/>
    </xf>
    <xf numFmtId="0" fontId="0" fillId="0" borderId="22" xfId="0" applyBorder="1" applyAlignment="1">
      <alignment horizontal="left" vertical="center" wrapText="1"/>
    </xf>
    <xf numFmtId="0" fontId="0" fillId="0" borderId="6" xfId="0" applyBorder="1" applyAlignment="1">
      <alignment horizontal="left" vertical="center" wrapText="1"/>
    </xf>
    <xf numFmtId="0" fontId="5" fillId="0" borderId="6" xfId="0" applyFont="1" applyBorder="1" applyAlignment="1">
      <alignment horizontal="center" vertical="center"/>
    </xf>
    <xf numFmtId="0" fontId="5" fillId="0" borderId="6" xfId="0" applyFont="1" applyBorder="1" applyAlignment="1">
      <alignment vertical="center"/>
    </xf>
    <xf numFmtId="0" fontId="5" fillId="0" borderId="20" xfId="0" applyFont="1" applyBorder="1" applyAlignment="1">
      <alignment horizontal="left" vertical="center" wrapText="1"/>
    </xf>
    <xf numFmtId="165" fontId="5" fillId="7" borderId="25" xfId="0" applyNumberFormat="1" applyFont="1" applyFill="1" applyBorder="1" applyAlignment="1">
      <alignment horizontal="center" vertical="center" wrapText="1"/>
    </xf>
    <xf numFmtId="166" fontId="5" fillId="8" borderId="25" xfId="0" applyNumberFormat="1" applyFont="1" applyFill="1" applyBorder="1" applyAlignment="1">
      <alignment horizontal="center" vertical="center" wrapText="1"/>
    </xf>
    <xf numFmtId="166" fontId="5" fillId="9" borderId="25" xfId="0" applyNumberFormat="1" applyFont="1" applyFill="1" applyBorder="1" applyAlignment="1">
      <alignment horizontal="center" vertical="center" wrapText="1"/>
    </xf>
    <xf numFmtId="166" fontId="5" fillId="10" borderId="25" xfId="0" applyNumberFormat="1" applyFont="1" applyFill="1" applyBorder="1" applyAlignment="1">
      <alignment horizontal="center" vertical="center" wrapText="1"/>
    </xf>
    <xf numFmtId="169" fontId="0" fillId="12" borderId="25" xfId="0" applyNumberFormat="1" applyFill="1" applyBorder="1" applyAlignment="1">
      <alignment horizontal="center" vertical="center"/>
    </xf>
    <xf numFmtId="0" fontId="8" fillId="11" borderId="5" xfId="0" applyFont="1" applyFill="1" applyBorder="1" applyAlignment="1">
      <alignment horizontal="left" vertical="center" wrapText="1"/>
    </xf>
    <xf numFmtId="0" fontId="8" fillId="11" borderId="25" xfId="0" applyFont="1" applyFill="1" applyBorder="1" applyAlignment="1">
      <alignment horizontal="center" vertical="center" wrapText="1"/>
    </xf>
    <xf numFmtId="164" fontId="8" fillId="5" borderId="7" xfId="0" applyNumberFormat="1" applyFont="1" applyFill="1" applyBorder="1" applyAlignment="1">
      <alignment horizontal="center" vertical="center" wrapText="1"/>
    </xf>
    <xf numFmtId="164" fontId="8" fillId="5" borderId="4" xfId="0" applyNumberFormat="1" applyFont="1" applyFill="1" applyBorder="1" applyAlignment="1">
      <alignment horizontal="center" vertical="center" wrapText="1"/>
    </xf>
    <xf numFmtId="164" fontId="8" fillId="7" borderId="4" xfId="0" applyNumberFormat="1" applyFont="1" applyFill="1" applyBorder="1" applyAlignment="1">
      <alignment horizontal="center" vertical="center" wrapText="1"/>
    </xf>
    <xf numFmtId="0" fontId="8" fillId="7" borderId="4" xfId="0" applyFont="1" applyFill="1" applyBorder="1" applyAlignment="1">
      <alignment horizontal="center" vertical="center" wrapText="1"/>
    </xf>
    <xf numFmtId="0" fontId="10" fillId="11" borderId="5" xfId="0" applyFont="1" applyFill="1" applyBorder="1" applyAlignment="1">
      <alignment horizontal="left" vertical="center" wrapText="1"/>
    </xf>
    <xf numFmtId="164" fontId="10" fillId="5" borderId="7" xfId="0" applyNumberFormat="1" applyFont="1" applyFill="1" applyBorder="1" applyAlignment="1">
      <alignment horizontal="center" vertical="center" wrapText="1"/>
    </xf>
    <xf numFmtId="164" fontId="10" fillId="5" borderId="4" xfId="0" applyNumberFormat="1" applyFont="1" applyFill="1" applyBorder="1" applyAlignment="1">
      <alignment horizontal="center" vertical="center" wrapText="1"/>
    </xf>
    <xf numFmtId="164" fontId="10" fillId="7" borderId="4" xfId="0" applyNumberFormat="1" applyFont="1" applyFill="1" applyBorder="1" applyAlignment="1">
      <alignment horizontal="center" vertical="center" wrapText="1"/>
    </xf>
    <xf numFmtId="0" fontId="10" fillId="7" borderId="4" xfId="0" applyFont="1" applyFill="1" applyBorder="1" applyAlignment="1">
      <alignment horizontal="center" vertical="center" wrapText="1"/>
    </xf>
    <xf numFmtId="0" fontId="5" fillId="11" borderId="5" xfId="0" applyFont="1" applyFill="1" applyBorder="1" applyAlignment="1">
      <alignment horizontal="left" vertical="center" wrapText="1"/>
    </xf>
    <xf numFmtId="0" fontId="8" fillId="7" borderId="17" xfId="0" applyFont="1" applyFill="1" applyBorder="1" applyAlignment="1">
      <alignment horizontal="center" vertical="center" wrapText="1"/>
    </xf>
    <xf numFmtId="0" fontId="8" fillId="7" borderId="15" xfId="0" applyFont="1" applyFill="1" applyBorder="1" applyAlignment="1">
      <alignment horizontal="center" vertical="center" wrapText="1"/>
    </xf>
    <xf numFmtId="0" fontId="8" fillId="13" borderId="4" xfId="0" applyFont="1" applyFill="1" applyBorder="1" applyAlignment="1">
      <alignment horizontal="center" vertical="center" wrapText="1"/>
    </xf>
    <xf numFmtId="0" fontId="10" fillId="7" borderId="17" xfId="0" applyFont="1" applyFill="1" applyBorder="1" applyAlignment="1">
      <alignment horizontal="center" vertical="center" wrapText="1"/>
    </xf>
    <xf numFmtId="0" fontId="10" fillId="7" borderId="15" xfId="0" applyFont="1" applyFill="1" applyBorder="1" applyAlignment="1">
      <alignment horizontal="center" vertical="center" wrapText="1"/>
    </xf>
    <xf numFmtId="0" fontId="11" fillId="0" borderId="2" xfId="0" applyFont="1" applyBorder="1" applyAlignment="1">
      <alignment horizontal="center" vertical="center" wrapText="1"/>
    </xf>
    <xf numFmtId="0" fontId="11" fillId="0" borderId="12" xfId="0" applyFont="1" applyBorder="1" applyAlignment="1">
      <alignment horizontal="left" vertical="center" wrapText="1"/>
    </xf>
    <xf numFmtId="0" fontId="11" fillId="7" borderId="4" xfId="0" applyFont="1" applyFill="1" applyBorder="1" applyAlignment="1">
      <alignment horizontal="center" vertical="center" wrapText="1"/>
    </xf>
    <xf numFmtId="0" fontId="2" fillId="2" borderId="5" xfId="0" applyFont="1" applyFill="1" applyBorder="1" applyAlignment="1">
      <alignment horizontal="center" vertical="center" wrapText="1"/>
    </xf>
    <xf numFmtId="169" fontId="5" fillId="5" borderId="4" xfId="0" applyNumberFormat="1" applyFont="1" applyFill="1" applyBorder="1" applyAlignment="1">
      <alignment horizontal="center" vertical="center" wrapText="1"/>
    </xf>
    <xf numFmtId="169" fontId="5" fillId="5" borderId="7" xfId="0" applyNumberFormat="1" applyFont="1" applyFill="1" applyBorder="1" applyAlignment="1">
      <alignment horizontal="center" vertical="center" wrapText="1"/>
    </xf>
    <xf numFmtId="169" fontId="5" fillId="7" borderId="4" xfId="0" applyNumberFormat="1" applyFont="1" applyFill="1" applyBorder="1" applyAlignment="1">
      <alignment horizontal="center" vertical="center" wrapText="1"/>
    </xf>
    <xf numFmtId="0" fontId="0" fillId="0" borderId="20" xfId="0" applyBorder="1" applyAlignment="1">
      <alignment horizontal="left" vertical="center" wrapText="1"/>
    </xf>
    <xf numFmtId="0" fontId="13" fillId="0" borderId="12" xfId="0" applyFont="1" applyBorder="1" applyAlignment="1">
      <alignment horizontal="left" vertical="center" wrapText="1"/>
    </xf>
    <xf numFmtId="0" fontId="0" fillId="9" borderId="4" xfId="0" applyFill="1" applyBorder="1" applyAlignment="1">
      <alignment horizontal="center" vertical="center" wrapText="1"/>
    </xf>
    <xf numFmtId="0" fontId="5" fillId="0" borderId="23" xfId="0" applyFont="1" applyBorder="1" applyAlignment="1">
      <alignment horizontal="center" vertical="center" wrapText="1"/>
    </xf>
    <xf numFmtId="0" fontId="5" fillId="15" borderId="5" xfId="0" applyFont="1" applyFill="1" applyBorder="1" applyAlignment="1">
      <alignment horizontal="center" vertical="center" wrapText="1"/>
    </xf>
    <xf numFmtId="0" fontId="5" fillId="15" borderId="5" xfId="0" applyFont="1" applyFill="1" applyBorder="1" applyAlignment="1">
      <alignment horizontal="left" vertical="center" wrapText="1"/>
    </xf>
    <xf numFmtId="0" fontId="32" fillId="15" borderId="5" xfId="0" applyFont="1" applyFill="1" applyBorder="1" applyAlignment="1">
      <alignment vertical="center" wrapText="1"/>
    </xf>
    <xf numFmtId="0" fontId="23" fillId="0" borderId="12" xfId="0" applyFont="1" applyBorder="1" applyAlignment="1">
      <alignment horizontal="left" vertical="center" wrapText="1"/>
    </xf>
    <xf numFmtId="0" fontId="32" fillId="15" borderId="5" xfId="0" applyFont="1" applyFill="1" applyBorder="1" applyAlignment="1">
      <alignment horizontal="left" vertical="center" wrapText="1"/>
    </xf>
    <xf numFmtId="0" fontId="0" fillId="15" borderId="5" xfId="0" applyFill="1" applyBorder="1" applyAlignment="1">
      <alignment horizontal="left" vertical="center" wrapText="1"/>
    </xf>
    <xf numFmtId="0" fontId="5" fillId="15" borderId="4" xfId="0" applyFont="1" applyFill="1" applyBorder="1" applyAlignment="1">
      <alignment horizontal="left" vertical="center" wrapText="1"/>
    </xf>
    <xf numFmtId="0" fontId="5" fillId="9" borderId="7" xfId="0" applyFont="1" applyFill="1" applyBorder="1" applyAlignment="1">
      <alignment horizontal="center" vertical="center" wrapText="1"/>
    </xf>
    <xf numFmtId="0" fontId="5" fillId="15" borderId="17" xfId="0" applyFont="1" applyFill="1" applyBorder="1" applyAlignment="1">
      <alignment horizontal="center" vertical="center" wrapText="1"/>
    </xf>
    <xf numFmtId="0" fontId="5" fillId="15" borderId="25" xfId="0" applyFont="1" applyFill="1" applyBorder="1" applyAlignment="1">
      <alignment horizontal="center" vertical="center" wrapText="1"/>
    </xf>
    <xf numFmtId="0" fontId="0" fillId="0" borderId="2" xfId="0" applyBorder="1" applyAlignment="1">
      <alignment horizontal="center" vertical="center" wrapText="1"/>
    </xf>
    <xf numFmtId="0" fontId="5" fillId="8" borderId="4" xfId="0" applyFont="1" applyFill="1" applyBorder="1" applyAlignment="1">
      <alignment horizontal="center" vertical="center" wrapText="1"/>
    </xf>
    <xf numFmtId="0" fontId="5" fillId="0" borderId="22" xfId="0" applyFont="1" applyBorder="1" applyAlignment="1">
      <alignment horizontal="left" vertical="center" wrapText="1"/>
    </xf>
    <xf numFmtId="0" fontId="5" fillId="15" borderId="7" xfId="0" applyFont="1" applyFill="1" applyBorder="1" applyAlignment="1">
      <alignment horizontal="left" vertical="center" wrapText="1"/>
    </xf>
    <xf numFmtId="0" fontId="5" fillId="15" borderId="4" xfId="0" applyFont="1" applyFill="1" applyBorder="1" applyAlignment="1">
      <alignment horizontal="center" vertical="center" wrapText="1"/>
    </xf>
    <xf numFmtId="0" fontId="5" fillId="15" borderId="7" xfId="0" applyFont="1" applyFill="1" applyBorder="1" applyAlignment="1">
      <alignment horizontal="center" vertical="center" wrapText="1"/>
    </xf>
    <xf numFmtId="0" fontId="0" fillId="19" borderId="7" xfId="0" applyFill="1" applyBorder="1" applyAlignment="1">
      <alignment horizontal="center" vertical="center" wrapText="1"/>
    </xf>
    <xf numFmtId="0" fontId="0" fillId="15" borderId="4" xfId="0" applyFill="1" applyBorder="1" applyAlignment="1">
      <alignment horizontal="left" vertical="center" wrapText="1"/>
    </xf>
    <xf numFmtId="0" fontId="5" fillId="0" borderId="12" xfId="0" applyFont="1" applyBorder="1" applyAlignment="1">
      <alignment vertical="center"/>
    </xf>
    <xf numFmtId="0" fontId="5" fillId="0" borderId="2" xfId="0" applyFont="1" applyBorder="1" applyAlignment="1">
      <alignment horizontal="center" vertical="center"/>
    </xf>
    <xf numFmtId="0" fontId="0" fillId="0" borderId="6" xfId="0" applyBorder="1" applyAlignment="1">
      <alignment horizontal="center" vertical="center" wrapText="1"/>
    </xf>
    <xf numFmtId="0" fontId="0" fillId="0" borderId="24" xfId="0" applyBorder="1" applyAlignment="1">
      <alignment horizontal="left" vertical="center" wrapText="1"/>
    </xf>
    <xf numFmtId="0" fontId="0" fillId="3" borderId="4" xfId="0" applyFill="1" applyBorder="1" applyAlignment="1">
      <alignment horizontal="center" vertical="center" wrapText="1"/>
    </xf>
    <xf numFmtId="17" fontId="0" fillId="3" borderId="4" xfId="0" applyNumberFormat="1" applyFill="1" applyBorder="1" applyAlignment="1">
      <alignment horizontal="center" vertical="center" wrapText="1"/>
    </xf>
    <xf numFmtId="0" fontId="5" fillId="15" borderId="15" xfId="0" applyFont="1" applyFill="1" applyBorder="1" applyAlignment="1">
      <alignment horizontal="center" vertical="center" wrapText="1"/>
    </xf>
    <xf numFmtId="169" fontId="21" fillId="28" borderId="4" xfId="0" applyNumberFormat="1" applyFont="1" applyFill="1" applyBorder="1" applyAlignment="1">
      <alignment horizontal="center" vertical="center" wrapText="1"/>
    </xf>
    <xf numFmtId="169" fontId="21" fillId="27" borderId="4" xfId="0" applyNumberFormat="1" applyFont="1" applyFill="1" applyBorder="1" applyAlignment="1">
      <alignment horizontal="center" vertical="center" wrapText="1"/>
    </xf>
    <xf numFmtId="0" fontId="21" fillId="26" borderId="4" xfId="0" applyFont="1" applyFill="1" applyBorder="1" applyAlignment="1">
      <alignment horizontal="center" vertical="center" wrapText="1"/>
    </xf>
    <xf numFmtId="169" fontId="5" fillId="23" borderId="4" xfId="0" applyNumberFormat="1" applyFont="1" applyFill="1" applyBorder="1" applyAlignment="1">
      <alignment horizontal="center" vertical="center" wrapText="1"/>
    </xf>
    <xf numFmtId="0" fontId="0" fillId="0" borderId="25" xfId="0" applyBorder="1" applyAlignment="1">
      <alignment horizontal="center" vertical="center" wrapText="1"/>
    </xf>
    <xf numFmtId="0" fontId="4" fillId="0" borderId="2" xfId="0" applyFont="1" applyBorder="1" applyAlignment="1">
      <alignment horizontal="center" vertical="center" wrapText="1"/>
    </xf>
    <xf numFmtId="0" fontId="35" fillId="9" borderId="4" xfId="0" applyFont="1" applyFill="1" applyBorder="1" applyAlignment="1">
      <alignment horizontal="center" vertical="center" wrapText="1"/>
    </xf>
    <xf numFmtId="169" fontId="33" fillId="5" borderId="4" xfId="0" applyNumberFormat="1" applyFont="1" applyFill="1" applyBorder="1" applyAlignment="1">
      <alignment horizontal="center" vertical="center" wrapText="1"/>
    </xf>
    <xf numFmtId="169" fontId="33" fillId="5" borderId="7" xfId="0" applyNumberFormat="1" applyFont="1" applyFill="1" applyBorder="1" applyAlignment="1">
      <alignment horizontal="center" vertical="center" wrapText="1"/>
    </xf>
    <xf numFmtId="169" fontId="33" fillId="7" borderId="4" xfId="0" applyNumberFormat="1" applyFont="1" applyFill="1" applyBorder="1" applyAlignment="1">
      <alignment horizontal="center" vertical="center" wrapText="1"/>
    </xf>
    <xf numFmtId="0" fontId="35" fillId="10" borderId="4" xfId="0" applyFont="1" applyFill="1" applyBorder="1" applyAlignment="1">
      <alignment horizontal="center" vertical="center" wrapText="1"/>
    </xf>
    <xf numFmtId="0" fontId="33" fillId="0" borderId="23" xfId="0" applyFont="1" applyBorder="1" applyAlignment="1">
      <alignment horizontal="center" vertical="center" wrapText="1"/>
    </xf>
    <xf numFmtId="0" fontId="35" fillId="0" borderId="5" xfId="0" applyFont="1" applyBorder="1" applyAlignment="1">
      <alignment horizontal="center" vertical="center" wrapText="1"/>
    </xf>
    <xf numFmtId="0" fontId="35" fillId="0" borderId="4" xfId="0" applyFont="1" applyBorder="1" applyAlignment="1">
      <alignment horizontal="center" vertical="center" wrapText="1"/>
    </xf>
    <xf numFmtId="0" fontId="33" fillId="15" borderId="4" xfId="0" applyFont="1" applyFill="1" applyBorder="1" applyAlignment="1">
      <alignment horizontal="left" vertical="center" wrapText="1"/>
    </xf>
    <xf numFmtId="0" fontId="33" fillId="0" borderId="25" xfId="0" applyFont="1" applyBorder="1" applyAlignment="1">
      <alignment horizontal="center" vertical="center" wrapText="1"/>
    </xf>
    <xf numFmtId="0" fontId="33" fillId="15" borderId="7" xfId="0" applyFont="1" applyFill="1" applyBorder="1" applyAlignment="1">
      <alignment horizontal="center" vertical="center" wrapText="1"/>
    </xf>
    <xf numFmtId="165" fontId="35" fillId="7" borderId="25" xfId="0" applyNumberFormat="1" applyFont="1" applyFill="1" applyBorder="1" applyAlignment="1">
      <alignment horizontal="center" vertical="center" wrapText="1"/>
    </xf>
    <xf numFmtId="166" fontId="35" fillId="8" borderId="25" xfId="0" applyNumberFormat="1" applyFont="1" applyFill="1" applyBorder="1" applyAlignment="1">
      <alignment horizontal="center" vertical="center" wrapText="1"/>
    </xf>
    <xf numFmtId="166" fontId="35" fillId="9" borderId="25" xfId="0" applyNumberFormat="1" applyFont="1" applyFill="1" applyBorder="1" applyAlignment="1">
      <alignment horizontal="center" vertical="center" wrapText="1"/>
    </xf>
    <xf numFmtId="166" fontId="35" fillId="10" borderId="25" xfId="0" applyNumberFormat="1" applyFont="1" applyFill="1" applyBorder="1" applyAlignment="1">
      <alignment horizontal="center" vertical="center" wrapText="1"/>
    </xf>
    <xf numFmtId="0" fontId="36" fillId="0" borderId="25" xfId="0" applyFont="1" applyBorder="1" applyAlignment="1">
      <alignment horizontal="center" vertical="center" wrapText="1"/>
    </xf>
    <xf numFmtId="0" fontId="1" fillId="12" borderId="25" xfId="0" applyFont="1" applyFill="1" applyBorder="1" applyAlignment="1">
      <alignment horizontal="center" vertical="center"/>
    </xf>
    <xf numFmtId="0" fontId="0" fillId="12" borderId="25" xfId="0" applyFill="1" applyBorder="1" applyAlignment="1">
      <alignment vertical="center"/>
    </xf>
    <xf numFmtId="9" fontId="0" fillId="12" borderId="25" xfId="0" applyNumberFormat="1" applyFill="1" applyBorder="1" applyAlignment="1">
      <alignment horizontal="center" vertical="center"/>
    </xf>
    <xf numFmtId="164" fontId="11" fillId="12" borderId="25" xfId="0" applyNumberFormat="1" applyFont="1" applyFill="1" applyBorder="1" applyAlignment="1">
      <alignment horizontal="center" vertical="center"/>
    </xf>
    <xf numFmtId="0" fontId="1" fillId="11" borderId="25" xfId="0" applyFont="1" applyFill="1" applyBorder="1" applyAlignment="1">
      <alignment horizontal="center" vertical="center"/>
    </xf>
    <xf numFmtId="0" fontId="0" fillId="11" borderId="25" xfId="0" applyFill="1" applyBorder="1" applyAlignment="1">
      <alignment vertical="center"/>
    </xf>
    <xf numFmtId="0" fontId="0" fillId="0" borderId="19" xfId="0" applyBorder="1" applyAlignment="1">
      <alignment horizontal="center" wrapText="1"/>
    </xf>
    <xf numFmtId="0" fontId="0" fillId="0" borderId="19" xfId="0" applyBorder="1" applyAlignment="1">
      <alignment horizontal="center"/>
    </xf>
    <xf numFmtId="0" fontId="0" fillId="0" borderId="20" xfId="0" applyBorder="1" applyAlignment="1">
      <alignment vertical="center"/>
    </xf>
    <xf numFmtId="0" fontId="0" fillId="0" borderId="2" xfId="0" applyBorder="1" applyAlignment="1">
      <alignment horizontal="center" vertical="center"/>
    </xf>
    <xf numFmtId="0" fontId="0" fillId="0" borderId="21" xfId="0" applyBorder="1" applyAlignment="1">
      <alignment horizontal="center" wrapText="1"/>
    </xf>
    <xf numFmtId="0" fontId="0" fillId="0" borderId="21" xfId="0" applyBorder="1" applyAlignment="1">
      <alignment horizontal="center"/>
    </xf>
    <xf numFmtId="0" fontId="0" fillId="0" borderId="22" xfId="0" applyBorder="1" applyAlignment="1">
      <alignment horizontal="center" vertical="center"/>
    </xf>
    <xf numFmtId="0" fontId="0" fillId="0" borderId="23" xfId="0" applyBorder="1" applyAlignment="1">
      <alignment vertical="center"/>
    </xf>
    <xf numFmtId="49" fontId="0" fillId="0" borderId="21" xfId="0" applyNumberFormat="1" applyBorder="1" applyAlignment="1">
      <alignment horizontal="center" vertical="center"/>
    </xf>
    <xf numFmtId="0" fontId="0" fillId="0" borderId="22" xfId="0" applyBorder="1" applyAlignment="1">
      <alignment horizontal="center"/>
    </xf>
    <xf numFmtId="17" fontId="33" fillId="0" borderId="1" xfId="0" applyNumberFormat="1" applyFont="1" applyBorder="1" applyAlignment="1">
      <alignment horizontal="center" vertical="center" wrapText="1"/>
    </xf>
    <xf numFmtId="17" fontId="0" fillId="0" borderId="6" xfId="0" applyNumberFormat="1" applyBorder="1" applyAlignment="1">
      <alignment horizontal="center" vertical="center" wrapText="1"/>
    </xf>
    <xf numFmtId="0" fontId="35" fillId="0" borderId="22" xfId="0" applyFont="1" applyBorder="1" applyAlignment="1">
      <alignment horizontal="center" vertical="center" wrapText="1"/>
    </xf>
    <xf numFmtId="0" fontId="33" fillId="0" borderId="15" xfId="0" applyFont="1" applyBorder="1" applyAlignment="1">
      <alignment horizontal="center" vertical="center" wrapText="1"/>
    </xf>
    <xf numFmtId="0" fontId="33" fillId="9" borderId="1" xfId="0" applyFont="1" applyFill="1" applyBorder="1" applyAlignment="1">
      <alignment horizontal="center" vertical="center" wrapText="1"/>
    </xf>
    <xf numFmtId="0" fontId="33" fillId="10" borderId="1" xfId="0" applyFont="1" applyFill="1" applyBorder="1" applyAlignment="1">
      <alignment horizontal="center" vertical="center" wrapText="1"/>
    </xf>
    <xf numFmtId="0" fontId="33" fillId="0" borderId="25" xfId="0" applyFont="1" applyBorder="1"/>
    <xf numFmtId="0" fontId="33" fillId="19" borderId="2" xfId="0" applyFont="1" applyFill="1" applyBorder="1" applyAlignment="1">
      <alignment horizontal="center" vertical="center" wrapText="1"/>
    </xf>
    <xf numFmtId="0" fontId="33" fillId="8" borderId="2" xfId="0" applyFont="1" applyFill="1" applyBorder="1" applyAlignment="1">
      <alignment horizontal="center" vertical="center" wrapText="1"/>
    </xf>
    <xf numFmtId="0" fontId="33" fillId="9" borderId="17" xfId="0" applyFont="1" applyFill="1" applyBorder="1" applyAlignment="1">
      <alignment horizontal="center" vertical="center" wrapText="1"/>
    </xf>
    <xf numFmtId="0" fontId="33" fillId="10" borderId="17" xfId="0" applyFont="1" applyFill="1" applyBorder="1" applyAlignment="1">
      <alignment horizontal="center" vertical="center" wrapText="1"/>
    </xf>
    <xf numFmtId="0" fontId="40" fillId="8" borderId="4" xfId="0" applyFont="1" applyFill="1" applyBorder="1" applyAlignment="1">
      <alignment horizontal="center" vertical="center" wrapText="1"/>
    </xf>
    <xf numFmtId="0" fontId="33" fillId="0" borderId="20" xfId="0" quotePrefix="1" applyFont="1" applyBorder="1" applyAlignment="1">
      <alignment horizontal="left" vertical="center" wrapText="1"/>
    </xf>
    <xf numFmtId="0" fontId="33" fillId="15" borderId="24" xfId="0" applyFont="1" applyFill="1" applyBorder="1" applyAlignment="1">
      <alignment horizontal="left" vertical="center" wrapText="1"/>
    </xf>
    <xf numFmtId="0" fontId="33" fillId="32" borderId="1" xfId="0" applyFont="1" applyFill="1" applyBorder="1" applyAlignment="1">
      <alignment horizontal="center" vertical="center" wrapText="1"/>
    </xf>
    <xf numFmtId="0" fontId="36" fillId="0" borderId="0" xfId="0" applyFont="1" applyAlignment="1">
      <alignment wrapText="1"/>
    </xf>
    <xf numFmtId="17" fontId="33" fillId="15" borderId="1" xfId="0" applyNumberFormat="1" applyFont="1" applyFill="1" applyBorder="1" applyAlignment="1">
      <alignment horizontal="center" vertical="center" wrapText="1"/>
    </xf>
    <xf numFmtId="17" fontId="35" fillId="0" borderId="1" xfId="0" applyNumberFormat="1" applyFont="1" applyBorder="1" applyAlignment="1">
      <alignment horizontal="center" vertical="center" wrapText="1"/>
    </xf>
    <xf numFmtId="0" fontId="0" fillId="0" borderId="25" xfId="0" applyBorder="1" applyAlignment="1">
      <alignment horizontal="center" vertical="center"/>
    </xf>
    <xf numFmtId="0" fontId="33" fillId="0" borderId="2" xfId="0" quotePrefix="1" applyFont="1" applyBorder="1" applyAlignment="1">
      <alignment horizontal="center" vertical="center" wrapText="1"/>
    </xf>
    <xf numFmtId="0" fontId="33" fillId="0" borderId="26" xfId="0" applyFont="1" applyBorder="1" applyAlignment="1">
      <alignment horizontal="left" vertical="center" wrapText="1"/>
    </xf>
    <xf numFmtId="0" fontId="39" fillId="0" borderId="4" xfId="0" applyFont="1" applyBorder="1" applyAlignment="1">
      <alignment horizontal="center" vertical="center"/>
    </xf>
    <xf numFmtId="0" fontId="33" fillId="3" borderId="4" xfId="0" applyFont="1" applyFill="1" applyBorder="1" applyAlignment="1">
      <alignment horizontal="center" vertical="center" wrapText="1"/>
    </xf>
    <xf numFmtId="0" fontId="33" fillId="8" borderId="4" xfId="0" applyFont="1" applyFill="1" applyBorder="1" applyAlignment="1">
      <alignment horizontal="center" vertical="center" wrapText="1"/>
    </xf>
    <xf numFmtId="0" fontId="35" fillId="10" borderId="1" xfId="0" applyFont="1" applyFill="1" applyBorder="1" applyAlignment="1">
      <alignment horizontal="center" vertical="center" wrapText="1"/>
    </xf>
    <xf numFmtId="0" fontId="38" fillId="0" borderId="12" xfId="0" applyFont="1" applyBorder="1" applyAlignment="1">
      <alignment horizontal="center" vertical="center" wrapText="1"/>
    </xf>
    <xf numFmtId="0" fontId="33" fillId="0" borderId="27" xfId="0" applyFont="1" applyBorder="1" applyAlignment="1">
      <alignment horizontal="left" vertical="center" wrapText="1"/>
    </xf>
    <xf numFmtId="0" fontId="38" fillId="0" borderId="26" xfId="0" applyFont="1" applyBorder="1" applyAlignment="1">
      <alignment horizontal="center" vertical="center" wrapText="1"/>
    </xf>
    <xf numFmtId="0" fontId="33" fillId="0" borderId="26" xfId="0" applyFont="1" applyBorder="1" applyAlignment="1">
      <alignment horizontal="center" vertical="center" wrapText="1"/>
    </xf>
    <xf numFmtId="0" fontId="37" fillId="0" borderId="26" xfId="0" applyFont="1" applyBorder="1" applyAlignment="1">
      <alignment horizontal="center" vertical="center" wrapText="1"/>
    </xf>
    <xf numFmtId="0" fontId="33" fillId="0" borderId="26" xfId="0" applyFont="1" applyBorder="1"/>
    <xf numFmtId="0" fontId="33" fillId="31" borderId="4" xfId="0" applyFont="1" applyFill="1" applyBorder="1" applyAlignment="1">
      <alignment horizontal="center" vertical="center" wrapText="1"/>
    </xf>
    <xf numFmtId="17" fontId="33" fillId="0" borderId="4" xfId="0" applyNumberFormat="1" applyFont="1" applyBorder="1" applyAlignment="1">
      <alignment horizontal="center" vertical="center" wrapText="1"/>
    </xf>
    <xf numFmtId="17" fontId="33" fillId="0" borderId="6" xfId="0" applyNumberFormat="1" applyFont="1" applyBorder="1" applyAlignment="1">
      <alignment horizontal="center" vertical="center" wrapText="1"/>
    </xf>
    <xf numFmtId="0" fontId="4" fillId="10" borderId="1" xfId="0" applyFont="1" applyFill="1" applyBorder="1" applyAlignment="1">
      <alignment horizontal="center" vertical="center" wrapText="1"/>
    </xf>
    <xf numFmtId="0" fontId="35" fillId="9" borderId="22" xfId="0" applyFont="1" applyFill="1" applyBorder="1" applyAlignment="1">
      <alignment horizontal="center" vertical="center" wrapText="1"/>
    </xf>
    <xf numFmtId="0" fontId="33" fillId="9" borderId="22" xfId="0" applyFont="1" applyFill="1" applyBorder="1" applyAlignment="1">
      <alignment horizontal="center" vertical="center" wrapText="1"/>
    </xf>
    <xf numFmtId="0" fontId="36" fillId="0" borderId="25" xfId="0" applyFont="1" applyBorder="1"/>
    <xf numFmtId="0" fontId="4" fillId="10" borderId="2" xfId="0" applyFont="1" applyFill="1" applyBorder="1" applyAlignment="1">
      <alignment horizontal="center" vertical="center" wrapText="1"/>
    </xf>
    <xf numFmtId="17" fontId="33" fillId="0" borderId="2" xfId="0" applyNumberFormat="1" applyFont="1" applyBorder="1" applyAlignment="1">
      <alignment horizontal="center" vertical="center" wrapText="1"/>
    </xf>
    <xf numFmtId="10" fontId="0" fillId="0" borderId="0" xfId="0" applyNumberFormat="1"/>
    <xf numFmtId="173" fontId="0" fillId="0" borderId="0" xfId="0" applyNumberFormat="1"/>
    <xf numFmtId="0" fontId="42" fillId="0" borderId="0" xfId="0" applyFont="1"/>
    <xf numFmtId="169" fontId="42" fillId="0" borderId="0" xfId="0" applyNumberFormat="1" applyFont="1"/>
    <xf numFmtId="0" fontId="45" fillId="0" borderId="0" xfId="0" applyFont="1" applyAlignment="1">
      <alignment horizontal="left" vertical="center"/>
    </xf>
    <xf numFmtId="0" fontId="45" fillId="0" borderId="0" xfId="0" applyFont="1"/>
    <xf numFmtId="169" fontId="45" fillId="0" borderId="0" xfId="0" applyNumberFormat="1" applyFont="1" applyAlignment="1">
      <alignment horizontal="center" vertical="center"/>
    </xf>
    <xf numFmtId="0" fontId="35" fillId="0" borderId="24" xfId="0" applyFont="1" applyBorder="1" applyAlignment="1">
      <alignment horizontal="left" vertical="center" wrapText="1"/>
    </xf>
    <xf numFmtId="0" fontId="33" fillId="0" borderId="25" xfId="0" applyFont="1" applyBorder="1" applyAlignment="1">
      <alignment horizontal="left" vertical="center" wrapText="1"/>
    </xf>
    <xf numFmtId="0" fontId="33" fillId="0" borderId="6" xfId="0" applyFont="1" applyBorder="1" applyAlignment="1">
      <alignment vertical="center" wrapText="1"/>
    </xf>
    <xf numFmtId="0" fontId="36" fillId="0" borderId="6" xfId="0" applyFont="1" applyBorder="1" applyAlignment="1">
      <alignment wrapText="1"/>
    </xf>
    <xf numFmtId="0" fontId="33" fillId="15" borderId="6" xfId="0" applyFont="1" applyFill="1" applyBorder="1" applyAlignment="1">
      <alignment vertical="center" wrapText="1"/>
    </xf>
    <xf numFmtId="0" fontId="33" fillId="0" borderId="25" xfId="0" applyFont="1" applyBorder="1" applyAlignment="1">
      <alignment wrapText="1"/>
    </xf>
    <xf numFmtId="0" fontId="33" fillId="15" borderId="6" xfId="0" applyFont="1" applyFill="1" applyBorder="1" applyAlignment="1">
      <alignment horizontal="left" vertical="top" wrapText="1"/>
    </xf>
    <xf numFmtId="0" fontId="44" fillId="0" borderId="6" xfId="0" applyFont="1" applyBorder="1" applyAlignment="1">
      <alignment wrapText="1"/>
    </xf>
    <xf numFmtId="0" fontId="33" fillId="15" borderId="25" xfId="0" applyFont="1" applyFill="1" applyBorder="1" applyAlignment="1">
      <alignment horizontal="left" vertical="center" wrapText="1"/>
    </xf>
    <xf numFmtId="0" fontId="33" fillId="0" borderId="23" xfId="0" applyFont="1" applyBorder="1" applyAlignment="1">
      <alignment horizontal="left" vertical="center" wrapText="1"/>
    </xf>
    <xf numFmtId="0" fontId="33" fillId="0" borderId="6" xfId="0" applyFont="1" applyBorder="1" applyAlignment="1">
      <alignment wrapText="1"/>
    </xf>
    <xf numFmtId="0" fontId="33" fillId="15" borderId="24" xfId="0" applyFont="1" applyFill="1" applyBorder="1" applyAlignment="1">
      <alignment vertical="top" wrapText="1"/>
    </xf>
    <xf numFmtId="0" fontId="34" fillId="2" borderId="2" xfId="0" applyFont="1" applyFill="1" applyBorder="1" applyAlignment="1">
      <alignment horizontal="center" vertical="center"/>
    </xf>
    <xf numFmtId="0" fontId="35" fillId="0" borderId="26" xfId="0" applyFont="1" applyBorder="1" applyAlignment="1">
      <alignment horizontal="left" vertical="center" wrapText="1"/>
    </xf>
    <xf numFmtId="0" fontId="33" fillId="0" borderId="26" xfId="0" applyFont="1" applyBorder="1" applyAlignment="1">
      <alignment vertical="center" wrapText="1"/>
    </xf>
    <xf numFmtId="0" fontId="33" fillId="15" borderId="26" xfId="0" applyFont="1" applyFill="1" applyBorder="1" applyAlignment="1">
      <alignment horizontal="left" vertical="center" wrapText="1"/>
    </xf>
    <xf numFmtId="0" fontId="33" fillId="15" borderId="26" xfId="0" applyFont="1" applyFill="1" applyBorder="1" applyAlignment="1">
      <alignment vertical="center" wrapText="1"/>
    </xf>
    <xf numFmtId="0" fontId="35" fillId="15" borderId="26" xfId="0" applyFont="1" applyFill="1" applyBorder="1" applyAlignment="1">
      <alignment horizontal="left" vertical="center" wrapText="1"/>
    </xf>
    <xf numFmtId="49" fontId="33" fillId="15" borderId="26" xfId="0" applyNumberFormat="1" applyFont="1" applyFill="1" applyBorder="1" applyAlignment="1">
      <alignment horizontal="left" vertical="center" wrapText="1"/>
    </xf>
    <xf numFmtId="49" fontId="33" fillId="15" borderId="26" xfId="0" quotePrefix="1" applyNumberFormat="1" applyFont="1" applyFill="1" applyBorder="1" applyAlignment="1">
      <alignment horizontal="left" vertical="center" wrapText="1"/>
    </xf>
    <xf numFmtId="0" fontId="33" fillId="0" borderId="26" xfId="0" quotePrefix="1" applyFont="1" applyBorder="1" applyAlignment="1">
      <alignment horizontal="left" vertical="center" wrapText="1"/>
    </xf>
    <xf numFmtId="49" fontId="36" fillId="0" borderId="26" xfId="0" applyNumberFormat="1" applyFont="1" applyBorder="1" applyAlignment="1">
      <alignment horizontal="left" vertical="center" wrapText="1"/>
    </xf>
    <xf numFmtId="0" fontId="43" fillId="0" borderId="26" xfId="0" applyFont="1" applyBorder="1" applyAlignment="1">
      <alignment wrapText="1"/>
    </xf>
    <xf numFmtId="0" fontId="33" fillId="15" borderId="26" xfId="0" applyFont="1" applyFill="1" applyBorder="1" applyAlignment="1">
      <alignment wrapText="1"/>
    </xf>
    <xf numFmtId="0" fontId="36" fillId="0" borderId="6" xfId="0" applyFont="1" applyBorder="1" applyAlignment="1">
      <alignment horizontal="left" vertical="center" wrapText="1"/>
    </xf>
    <xf numFmtId="49" fontId="32" fillId="0" borderId="17" xfId="0" applyNumberFormat="1" applyFont="1" applyBorder="1" applyAlignment="1">
      <alignment horizontal="center" vertical="center"/>
    </xf>
    <xf numFmtId="164" fontId="33" fillId="0" borderId="1" xfId="0" applyNumberFormat="1" applyFont="1" applyBorder="1" applyAlignment="1">
      <alignment horizontal="center" vertical="center" wrapText="1"/>
    </xf>
    <xf numFmtId="0" fontId="32" fillId="15" borderId="6" xfId="0" applyFont="1" applyFill="1" applyBorder="1" applyAlignment="1">
      <alignment horizontal="left" vertical="center" wrapText="1"/>
    </xf>
    <xf numFmtId="0" fontId="34" fillId="0" borderId="0" xfId="0" applyFont="1" applyAlignment="1">
      <alignment horizontal="center" vertical="center" wrapText="1"/>
    </xf>
    <xf numFmtId="0" fontId="34" fillId="0" borderId="25" xfId="0" applyFont="1" applyBorder="1" applyAlignment="1">
      <alignment horizontal="center" vertical="center" wrapText="1"/>
    </xf>
    <xf numFmtId="0" fontId="36" fillId="0" borderId="26" xfId="0" applyFont="1" applyBorder="1" applyAlignment="1">
      <alignment wrapText="1"/>
    </xf>
    <xf numFmtId="0" fontId="36" fillId="0" borderId="21" xfId="0" applyFont="1" applyBorder="1" applyAlignment="1">
      <alignment wrapText="1"/>
    </xf>
    <xf numFmtId="0" fontId="36" fillId="0" borderId="26" xfId="0" quotePrefix="1" applyFont="1" applyBorder="1" applyAlignment="1">
      <alignment wrapText="1"/>
    </xf>
    <xf numFmtId="0" fontId="36" fillId="15" borderId="26" xfId="0" applyFont="1" applyFill="1" applyBorder="1" applyAlignment="1">
      <alignment horizontal="left" vertical="center" wrapText="1"/>
    </xf>
    <xf numFmtId="0" fontId="36" fillId="15" borderId="20" xfId="0" applyFont="1" applyFill="1" applyBorder="1" applyAlignment="1">
      <alignment horizontal="left" vertical="center" wrapText="1"/>
    </xf>
    <xf numFmtId="0" fontId="36" fillId="0" borderId="20" xfId="0" applyFont="1" applyBorder="1" applyAlignment="1">
      <alignment horizontal="left" vertical="center" wrapText="1"/>
    </xf>
    <xf numFmtId="164" fontId="33" fillId="0" borderId="4" xfId="0" applyNumberFormat="1" applyFont="1" applyBorder="1" applyAlignment="1">
      <alignment horizontal="center" vertical="center" wrapText="1"/>
    </xf>
    <xf numFmtId="164" fontId="33" fillId="0" borderId="1" xfId="0" applyNumberFormat="1" applyFont="1" applyBorder="1" applyAlignment="1">
      <alignment horizontal="center" wrapText="1"/>
    </xf>
    <xf numFmtId="0" fontId="33" fillId="0" borderId="6" xfId="0" quotePrefix="1" applyFont="1" applyBorder="1" applyAlignment="1">
      <alignment horizontal="left" vertical="center" wrapText="1"/>
    </xf>
    <xf numFmtId="165" fontId="36" fillId="0" borderId="0" xfId="0" applyNumberFormat="1" applyFont="1"/>
    <xf numFmtId="0" fontId="36" fillId="0" borderId="7" xfId="0" applyFont="1" applyBorder="1" applyAlignment="1">
      <alignment horizontal="left" vertical="center" wrapText="1"/>
    </xf>
    <xf numFmtId="0" fontId="32" fillId="15" borderId="1" xfId="0" applyFont="1" applyFill="1" applyBorder="1" applyAlignment="1">
      <alignment horizontal="left" vertical="top" wrapText="1"/>
    </xf>
    <xf numFmtId="0" fontId="33" fillId="32" borderId="24" xfId="0" applyFont="1" applyFill="1" applyBorder="1" applyAlignment="1">
      <alignment horizontal="left" vertical="center" wrapText="1"/>
    </xf>
    <xf numFmtId="0" fontId="0" fillId="0" borderId="0" xfId="0" applyAlignment="1">
      <alignment horizontal="left" vertical="center" wrapText="1"/>
    </xf>
    <xf numFmtId="164" fontId="0" fillId="0" borderId="0" xfId="0" applyNumberFormat="1" applyAlignment="1">
      <alignment horizontal="center" vertical="center"/>
    </xf>
    <xf numFmtId="0" fontId="33" fillId="0" borderId="0" xfId="0" applyFont="1" applyAlignment="1">
      <alignment horizontal="left" vertical="center" wrapText="1"/>
    </xf>
    <xf numFmtId="0" fontId="33" fillId="0" borderId="21" xfId="0" applyFont="1" applyBorder="1" applyAlignment="1">
      <alignment horizontal="center" vertical="center" wrapText="1"/>
    </xf>
    <xf numFmtId="0" fontId="35" fillId="0" borderId="2" xfId="0" applyFont="1" applyBorder="1" applyAlignment="1">
      <alignment horizontal="center" vertical="center" wrapText="1"/>
    </xf>
    <xf numFmtId="174" fontId="36" fillId="0" borderId="0" xfId="0" applyNumberFormat="1" applyFont="1"/>
    <xf numFmtId="0" fontId="33" fillId="33" borderId="26" xfId="0" applyFont="1" applyFill="1" applyBorder="1" applyAlignment="1">
      <alignment horizontal="center" vertical="center" wrapText="1"/>
    </xf>
    <xf numFmtId="0" fontId="1" fillId="36" borderId="25" xfId="0" applyFont="1" applyFill="1" applyBorder="1" applyAlignment="1">
      <alignment horizontal="center" vertical="center"/>
    </xf>
    <xf numFmtId="0" fontId="0" fillId="36" borderId="25" xfId="0" applyFill="1" applyBorder="1" applyAlignment="1">
      <alignment vertical="center"/>
    </xf>
    <xf numFmtId="0" fontId="47" fillId="25" borderId="25" xfId="0" applyFont="1" applyFill="1" applyBorder="1" applyAlignment="1">
      <alignment horizontal="center" vertical="center" wrapText="1"/>
    </xf>
    <xf numFmtId="165" fontId="35" fillId="44" borderId="25" xfId="0" applyNumberFormat="1" applyFont="1" applyFill="1" applyBorder="1" applyAlignment="1">
      <alignment horizontal="center" vertical="center" wrapText="1"/>
    </xf>
    <xf numFmtId="0" fontId="34" fillId="0" borderId="26" xfId="0" applyFont="1" applyBorder="1" applyAlignment="1">
      <alignment horizontal="center" vertical="center" wrapText="1"/>
    </xf>
    <xf numFmtId="0" fontId="35" fillId="0" borderId="25" xfId="0" applyFont="1" applyBorder="1" applyAlignment="1">
      <alignment horizontal="center" vertical="center" wrapText="1"/>
    </xf>
    <xf numFmtId="169" fontId="34" fillId="0" borderId="25" xfId="0" applyNumberFormat="1" applyFont="1" applyBorder="1" applyAlignment="1">
      <alignment horizontal="center" vertical="center"/>
    </xf>
    <xf numFmtId="164" fontId="36" fillId="0" borderId="25" xfId="0" applyNumberFormat="1" applyFont="1" applyBorder="1" applyAlignment="1">
      <alignment horizontal="center" vertical="center"/>
    </xf>
    <xf numFmtId="0" fontId="4" fillId="37" borderId="4" xfId="0" applyFont="1" applyFill="1" applyBorder="1" applyAlignment="1">
      <alignment horizontal="center" vertical="center" wrapText="1"/>
    </xf>
    <xf numFmtId="0" fontId="4" fillId="38" borderId="4" xfId="0" applyFont="1" applyFill="1" applyBorder="1" applyAlignment="1">
      <alignment horizontal="center" vertical="center" wrapText="1"/>
    </xf>
    <xf numFmtId="0" fontId="4" fillId="39" borderId="4" xfId="0" applyFont="1" applyFill="1" applyBorder="1" applyAlignment="1">
      <alignment horizontal="center" vertical="center" wrapText="1"/>
    </xf>
    <xf numFmtId="0" fontId="4" fillId="40" borderId="4" xfId="0" applyFont="1" applyFill="1" applyBorder="1" applyAlignment="1">
      <alignment horizontal="center" vertical="center" wrapText="1"/>
    </xf>
    <xf numFmtId="0" fontId="4" fillId="41" borderId="4" xfId="0" applyFont="1" applyFill="1" applyBorder="1" applyAlignment="1">
      <alignment horizontal="center" vertical="center" wrapText="1"/>
    </xf>
    <xf numFmtId="0" fontId="4" fillId="42" borderId="4" xfId="0" applyFont="1" applyFill="1" applyBorder="1" applyAlignment="1">
      <alignment horizontal="center" vertical="center" wrapText="1"/>
    </xf>
    <xf numFmtId="0" fontId="4" fillId="43" borderId="4" xfId="0" applyFont="1" applyFill="1" applyBorder="1" applyAlignment="1">
      <alignment horizontal="center" vertical="center" wrapText="1"/>
    </xf>
    <xf numFmtId="0" fontId="4" fillId="0" borderId="26" xfId="0" applyFont="1" applyBorder="1" applyAlignment="1">
      <alignment horizontal="center" vertical="center" wrapText="1"/>
    </xf>
    <xf numFmtId="0" fontId="4" fillId="2" borderId="26" xfId="0" applyFont="1" applyFill="1" applyBorder="1" applyAlignment="1">
      <alignment horizontal="center" vertical="center" wrapText="1"/>
    </xf>
    <xf numFmtId="0" fontId="51" fillId="45" borderId="26" xfId="0" applyFont="1" applyFill="1" applyBorder="1" applyAlignment="1">
      <alignment horizontal="center" vertical="center" wrapText="1"/>
    </xf>
    <xf numFmtId="169" fontId="4" fillId="5" borderId="26" xfId="0" applyNumberFormat="1" applyFont="1" applyFill="1" applyBorder="1" applyAlignment="1">
      <alignment horizontal="center" vertical="center" wrapText="1"/>
    </xf>
    <xf numFmtId="169" fontId="4" fillId="6" borderId="26" xfId="0" applyNumberFormat="1"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6" borderId="26" xfId="0" applyFont="1" applyFill="1" applyBorder="1" applyAlignment="1">
      <alignment horizontal="center" vertical="center" wrapText="1"/>
    </xf>
    <xf numFmtId="0" fontId="4" fillId="7" borderId="26" xfId="0" applyFont="1" applyFill="1" applyBorder="1" applyAlignment="1">
      <alignment horizontal="center" vertical="center" wrapText="1"/>
    </xf>
    <xf numFmtId="0" fontId="4" fillId="44" borderId="26" xfId="0" applyFont="1" applyFill="1" applyBorder="1" applyAlignment="1">
      <alignment horizontal="center" vertical="center" wrapText="1"/>
    </xf>
    <xf numFmtId="0" fontId="4" fillId="8" borderId="26" xfId="0" applyFont="1" applyFill="1" applyBorder="1" applyAlignment="1">
      <alignment horizontal="center" vertical="center" wrapText="1"/>
    </xf>
    <xf numFmtId="0" fontId="35" fillId="9" borderId="26" xfId="0" applyFont="1" applyFill="1" applyBorder="1" applyAlignment="1">
      <alignment horizontal="center" vertical="center" wrapText="1"/>
    </xf>
    <xf numFmtId="0" fontId="4" fillId="37" borderId="26" xfId="0" applyFont="1" applyFill="1" applyBorder="1" applyAlignment="1">
      <alignment horizontal="center" vertical="center" wrapText="1"/>
    </xf>
    <xf numFmtId="0" fontId="4" fillId="38" borderId="26" xfId="0" applyFont="1" applyFill="1" applyBorder="1" applyAlignment="1">
      <alignment horizontal="center" vertical="center" wrapText="1"/>
    </xf>
    <xf numFmtId="0" fontId="4" fillId="39" borderId="26" xfId="0" applyFont="1" applyFill="1" applyBorder="1" applyAlignment="1">
      <alignment horizontal="center" vertical="center" wrapText="1"/>
    </xf>
    <xf numFmtId="0" fontId="4" fillId="40" borderId="26" xfId="0" applyFont="1" applyFill="1" applyBorder="1" applyAlignment="1">
      <alignment horizontal="center" vertical="center" wrapText="1"/>
    </xf>
    <xf numFmtId="0" fontId="4" fillId="41" borderId="26" xfId="0" applyFont="1" applyFill="1" applyBorder="1" applyAlignment="1">
      <alignment horizontal="center" vertical="center" wrapText="1"/>
    </xf>
    <xf numFmtId="0" fontId="4" fillId="42" borderId="26" xfId="0" applyFont="1" applyFill="1" applyBorder="1" applyAlignment="1">
      <alignment horizontal="center" vertical="center" wrapText="1"/>
    </xf>
    <xf numFmtId="0" fontId="4" fillId="43" borderId="26" xfId="0" applyFont="1" applyFill="1" applyBorder="1" applyAlignment="1">
      <alignment horizontal="center" vertical="center" wrapText="1"/>
    </xf>
    <xf numFmtId="0" fontId="50" fillId="0" borderId="26" xfId="0" applyFont="1" applyBorder="1" applyAlignment="1">
      <alignment horizontal="center" vertical="center" wrapText="1"/>
    </xf>
    <xf numFmtId="0" fontId="49" fillId="0" borderId="26" xfId="0" applyFont="1" applyBorder="1" applyAlignment="1">
      <alignment horizontal="center" vertical="center" wrapText="1"/>
    </xf>
    <xf numFmtId="17" fontId="33" fillId="0" borderId="26" xfId="0" applyNumberFormat="1" applyFont="1" applyBorder="1" applyAlignment="1">
      <alignment horizontal="center" vertical="center" wrapText="1"/>
    </xf>
    <xf numFmtId="169" fontId="33" fillId="7" borderId="26" xfId="0" applyNumberFormat="1" applyFont="1" applyFill="1" applyBorder="1" applyAlignment="1">
      <alignment horizontal="center" vertical="center" wrapText="1"/>
    </xf>
    <xf numFmtId="169" fontId="33" fillId="44" borderId="26" xfId="0" applyNumberFormat="1" applyFont="1" applyFill="1" applyBorder="1" applyAlignment="1">
      <alignment horizontal="center" vertical="center" wrapText="1"/>
    </xf>
    <xf numFmtId="0" fontId="33" fillId="8" borderId="26" xfId="0" applyFont="1" applyFill="1" applyBorder="1" applyAlignment="1">
      <alignment horizontal="center" vertical="center" wrapText="1"/>
    </xf>
    <xf numFmtId="0" fontId="33" fillId="0" borderId="26" xfId="0" quotePrefix="1" applyFont="1" applyBorder="1" applyAlignment="1">
      <alignment horizontal="center" vertical="center" wrapText="1"/>
    </xf>
    <xf numFmtId="0" fontId="33" fillId="9" borderId="26" xfId="0" applyFont="1" applyFill="1" applyBorder="1" applyAlignment="1">
      <alignment horizontal="center" vertical="center" wrapText="1"/>
    </xf>
    <xf numFmtId="0" fontId="33" fillId="15" borderId="26" xfId="0" applyFont="1" applyFill="1" applyBorder="1" applyAlignment="1">
      <alignment horizontal="center" vertical="center" wrapText="1"/>
    </xf>
    <xf numFmtId="17" fontId="33" fillId="15" borderId="26" xfId="0" applyNumberFormat="1" applyFont="1" applyFill="1" applyBorder="1" applyAlignment="1">
      <alignment horizontal="center" vertical="center" wrapText="1"/>
    </xf>
    <xf numFmtId="169" fontId="33" fillId="35" borderId="26" xfId="0" applyNumberFormat="1" applyFont="1" applyFill="1" applyBorder="1" applyAlignment="1">
      <alignment horizontal="center" vertical="center" wrapText="1"/>
    </xf>
    <xf numFmtId="0" fontId="35" fillId="0" borderId="26" xfId="0" applyFont="1" applyBorder="1" applyAlignment="1">
      <alignment horizontal="center" vertical="center" wrapText="1"/>
    </xf>
    <xf numFmtId="17" fontId="35" fillId="0" borderId="26" xfId="0" applyNumberFormat="1" applyFont="1" applyBorder="1" applyAlignment="1">
      <alignment horizontal="center" vertical="center" wrapText="1"/>
    </xf>
    <xf numFmtId="0" fontId="33" fillId="0" borderId="26" xfId="0" applyFont="1" applyBorder="1" applyAlignment="1">
      <alignment horizontal="center" vertical="center"/>
    </xf>
    <xf numFmtId="0" fontId="33" fillId="19" borderId="26" xfId="0" applyFont="1" applyFill="1" applyBorder="1" applyAlignment="1">
      <alignment horizontal="center" vertical="center" wrapText="1"/>
    </xf>
    <xf numFmtId="0" fontId="40" fillId="0" borderId="26" xfId="0" applyFont="1" applyBorder="1" applyAlignment="1">
      <alignment horizontal="center" vertical="center" wrapText="1"/>
    </xf>
    <xf numFmtId="0" fontId="33" fillId="18" borderId="26" xfId="0" applyFont="1" applyFill="1" applyBorder="1" applyAlignment="1">
      <alignment horizontal="center" vertical="center" wrapText="1"/>
    </xf>
    <xf numFmtId="0" fontId="33" fillId="15" borderId="26" xfId="0" applyFont="1" applyFill="1" applyBorder="1"/>
    <xf numFmtId="0" fontId="33" fillId="34" borderId="26" xfId="0" applyFont="1" applyFill="1" applyBorder="1" applyAlignment="1">
      <alignment horizontal="center" vertical="center" wrapText="1"/>
    </xf>
    <xf numFmtId="164" fontId="33" fillId="0" borderId="26" xfId="0" applyNumberFormat="1" applyFont="1" applyBorder="1" applyAlignment="1">
      <alignment horizontal="center" vertical="center" wrapText="1"/>
    </xf>
    <xf numFmtId="0" fontId="33" fillId="3" borderId="26" xfId="0" applyFont="1" applyFill="1" applyBorder="1" applyAlignment="1">
      <alignment horizontal="center" vertical="center" wrapText="1"/>
    </xf>
    <xf numFmtId="0" fontId="39" fillId="0" borderId="26" xfId="0" applyFont="1" applyBorder="1" applyAlignment="1">
      <alignment horizontal="center" vertical="center"/>
    </xf>
    <xf numFmtId="0" fontId="36" fillId="8" borderId="26" xfId="0" applyFont="1" applyFill="1" applyBorder="1" applyAlignment="1">
      <alignment horizontal="center" vertical="center" wrapText="1"/>
    </xf>
    <xf numFmtId="0" fontId="40" fillId="8" borderId="26" xfId="0" applyFont="1" applyFill="1" applyBorder="1" applyAlignment="1">
      <alignment horizontal="center" vertical="center" wrapText="1"/>
    </xf>
    <xf numFmtId="0" fontId="39" fillId="0" borderId="26" xfId="0" applyFont="1" applyBorder="1" applyAlignment="1">
      <alignment horizontal="center"/>
    </xf>
    <xf numFmtId="0" fontId="35" fillId="15" borderId="26" xfId="0" applyFont="1" applyFill="1" applyBorder="1" applyAlignment="1">
      <alignment horizontal="center" vertical="center" wrapText="1"/>
    </xf>
    <xf numFmtId="0" fontId="4" fillId="47" borderId="26" xfId="0" applyFont="1" applyFill="1" applyBorder="1" applyAlignment="1">
      <alignment horizontal="center" vertical="center" wrapText="1"/>
    </xf>
    <xf numFmtId="0" fontId="33" fillId="24" borderId="26" xfId="0" applyFont="1" applyFill="1" applyBorder="1" applyAlignment="1">
      <alignment horizontal="center" vertical="center" wrapText="1"/>
    </xf>
    <xf numFmtId="0" fontId="4" fillId="48" borderId="26" xfId="0" applyFont="1" applyFill="1" applyBorder="1" applyAlignment="1">
      <alignment horizontal="center" vertical="center" wrapText="1"/>
    </xf>
    <xf numFmtId="0" fontId="2" fillId="0" borderId="12" xfId="0" applyFont="1" applyBorder="1" applyAlignment="1">
      <alignment horizontal="center" vertical="center" wrapText="1"/>
    </xf>
    <xf numFmtId="0" fontId="0" fillId="0" borderId="28" xfId="0" applyBorder="1" applyAlignment="1">
      <alignment horizontal="center" vertical="center"/>
    </xf>
    <xf numFmtId="0" fontId="0" fillId="0" borderId="29" xfId="0" applyBorder="1" applyAlignment="1">
      <alignment horizontal="center" vertical="center"/>
    </xf>
    <xf numFmtId="49" fontId="0" fillId="0" borderId="29" xfId="0" applyNumberFormat="1" applyBorder="1" applyAlignment="1">
      <alignment horizontal="center" vertical="center"/>
    </xf>
    <xf numFmtId="49" fontId="0" fillId="0" borderId="29" xfId="0" applyNumberFormat="1" applyBorder="1" applyAlignment="1">
      <alignment horizontal="center" vertical="center" wrapText="1"/>
    </xf>
    <xf numFmtId="49" fontId="32" fillId="0" borderId="29" xfId="0" applyNumberFormat="1" applyFont="1" applyBorder="1" applyAlignment="1">
      <alignment horizontal="center" vertical="center" wrapText="1"/>
    </xf>
    <xf numFmtId="49" fontId="32" fillId="0" borderId="29" xfId="0" applyNumberFormat="1" applyFont="1" applyBorder="1" applyAlignment="1">
      <alignment horizontal="center" vertical="center"/>
    </xf>
    <xf numFmtId="0" fontId="32" fillId="0" borderId="29" xfId="0" applyFont="1" applyBorder="1" applyAlignment="1">
      <alignment horizontal="center" vertical="center" wrapText="1"/>
    </xf>
    <xf numFmtId="0" fontId="0" fillId="0" borderId="30" xfId="0" applyBorder="1" applyAlignment="1">
      <alignment horizontal="center" vertical="center"/>
    </xf>
    <xf numFmtId="0" fontId="33" fillId="39" borderId="4" xfId="0" applyFont="1" applyFill="1" applyBorder="1" applyAlignment="1">
      <alignment horizontal="center" vertical="center" wrapText="1"/>
    </xf>
    <xf numFmtId="0" fontId="33" fillId="40" borderId="4" xfId="0" applyFont="1" applyFill="1" applyBorder="1" applyAlignment="1">
      <alignment horizontal="center" vertical="center" wrapText="1"/>
    </xf>
    <xf numFmtId="9" fontId="36" fillId="0" borderId="0" xfId="2" applyFont="1"/>
    <xf numFmtId="0" fontId="36" fillId="31" borderId="0" xfId="0" applyFont="1" applyFill="1"/>
    <xf numFmtId="0" fontId="36" fillId="0" borderId="26" xfId="0" applyFont="1" applyBorder="1" applyAlignment="1">
      <alignment horizontal="center" vertical="center" wrapText="1"/>
    </xf>
    <xf numFmtId="169" fontId="36" fillId="35" borderId="26" xfId="0" applyNumberFormat="1" applyFont="1" applyFill="1" applyBorder="1" applyAlignment="1">
      <alignment horizontal="center" vertical="center" wrapText="1"/>
    </xf>
    <xf numFmtId="169" fontId="36" fillId="7" borderId="26" xfId="0" applyNumberFormat="1" applyFont="1" applyFill="1" applyBorder="1" applyAlignment="1">
      <alignment horizontal="center" vertical="center" wrapText="1"/>
    </xf>
    <xf numFmtId="169" fontId="36" fillId="44" borderId="26" xfId="0" applyNumberFormat="1" applyFont="1" applyFill="1" applyBorder="1" applyAlignment="1">
      <alignment horizontal="center" vertical="center" wrapText="1"/>
    </xf>
    <xf numFmtId="0" fontId="36" fillId="9" borderId="26" xfId="0" applyFont="1" applyFill="1" applyBorder="1" applyAlignment="1">
      <alignment horizontal="center" vertical="center" wrapText="1"/>
    </xf>
    <xf numFmtId="0" fontId="34" fillId="37" borderId="26" xfId="0" applyFont="1" applyFill="1" applyBorder="1" applyAlignment="1">
      <alignment horizontal="center" vertical="center" wrapText="1"/>
    </xf>
    <xf numFmtId="0" fontId="34" fillId="38" borderId="26" xfId="0" applyFont="1" applyFill="1" applyBorder="1" applyAlignment="1">
      <alignment horizontal="center" vertical="center" wrapText="1"/>
    </xf>
    <xf numFmtId="0" fontId="34" fillId="39" borderId="26" xfId="0" applyFont="1" applyFill="1" applyBorder="1" applyAlignment="1">
      <alignment horizontal="center" vertical="center" wrapText="1"/>
    </xf>
    <xf numFmtId="0" fontId="34" fillId="40" borderId="26" xfId="0" applyFont="1" applyFill="1" applyBorder="1" applyAlignment="1">
      <alignment horizontal="center" vertical="center" wrapText="1"/>
    </xf>
    <xf numFmtId="0" fontId="34" fillId="41" borderId="26" xfId="0" applyFont="1" applyFill="1" applyBorder="1" applyAlignment="1">
      <alignment horizontal="center" vertical="center" wrapText="1"/>
    </xf>
    <xf numFmtId="0" fontId="34" fillId="42" borderId="26" xfId="0" applyFont="1" applyFill="1" applyBorder="1" applyAlignment="1">
      <alignment horizontal="center" vertical="center" wrapText="1"/>
    </xf>
    <xf numFmtId="0" fontId="34" fillId="43" borderId="26" xfId="0" applyFont="1" applyFill="1" applyBorder="1" applyAlignment="1">
      <alignment horizontal="center" vertical="center" wrapText="1"/>
    </xf>
    <xf numFmtId="17" fontId="36" fillId="0" borderId="26" xfId="0" applyNumberFormat="1" applyFont="1" applyBorder="1" applyAlignment="1">
      <alignment horizontal="center" vertical="center" wrapText="1"/>
    </xf>
    <xf numFmtId="0" fontId="36" fillId="33" borderId="26" xfId="0" applyFont="1" applyFill="1" applyBorder="1" applyAlignment="1">
      <alignment horizontal="center" vertical="center" wrapText="1"/>
    </xf>
    <xf numFmtId="0" fontId="36" fillId="15" borderId="26" xfId="0" applyFont="1" applyFill="1" applyBorder="1" applyAlignment="1">
      <alignment horizontal="center" vertical="center" wrapText="1"/>
    </xf>
    <xf numFmtId="0" fontId="53" fillId="0" borderId="0" xfId="0" applyFont="1" applyAlignment="1">
      <alignment vertical="center"/>
    </xf>
    <xf numFmtId="0" fontId="54" fillId="0" borderId="0" xfId="0" applyFont="1" applyAlignment="1">
      <alignment vertical="center"/>
    </xf>
    <xf numFmtId="0" fontId="56" fillId="0" borderId="25" xfId="0" applyFont="1" applyBorder="1" applyAlignment="1">
      <alignment vertical="center"/>
    </xf>
    <xf numFmtId="49" fontId="0" fillId="0" borderId="25" xfId="0" applyNumberFormat="1" applyBorder="1" applyAlignment="1">
      <alignment horizontal="center" vertical="center"/>
    </xf>
    <xf numFmtId="0" fontId="33" fillId="32" borderId="26" xfId="0" applyFont="1" applyFill="1" applyBorder="1" applyAlignment="1">
      <alignment horizontal="center" vertical="center" wrapText="1"/>
    </xf>
    <xf numFmtId="0" fontId="57" fillId="39" borderId="26" xfId="0" applyFont="1" applyFill="1" applyBorder="1" applyAlignment="1">
      <alignment horizontal="center" vertical="center" wrapText="1"/>
    </xf>
    <xf numFmtId="0" fontId="57" fillId="40" borderId="26" xfId="0" applyFont="1" applyFill="1" applyBorder="1" applyAlignment="1">
      <alignment horizontal="center" vertical="center" wrapText="1"/>
    </xf>
    <xf numFmtId="0" fontId="58" fillId="40" borderId="4" xfId="0" applyFont="1" applyFill="1" applyBorder="1" applyAlignment="1">
      <alignment horizontal="center" vertical="center" wrapText="1"/>
    </xf>
    <xf numFmtId="0" fontId="57" fillId="42" borderId="26" xfId="0" applyFont="1" applyFill="1" applyBorder="1" applyAlignment="1">
      <alignment horizontal="center" vertical="center" wrapText="1"/>
    </xf>
    <xf numFmtId="14" fontId="0" fillId="11" borderId="25" xfId="0" applyNumberFormat="1" applyFill="1" applyBorder="1" applyAlignment="1">
      <alignment vertical="center"/>
    </xf>
    <xf numFmtId="169" fontId="36" fillId="0" borderId="0" xfId="2" applyNumberFormat="1" applyFont="1"/>
    <xf numFmtId="0" fontId="59" fillId="39" borderId="26" xfId="0" applyFont="1" applyFill="1" applyBorder="1" applyAlignment="1">
      <alignment horizontal="center" vertical="center" wrapText="1"/>
    </xf>
    <xf numFmtId="0" fontId="45" fillId="42" borderId="26" xfId="0" applyFont="1" applyFill="1" applyBorder="1" applyAlignment="1">
      <alignment horizontal="center" vertical="center" wrapText="1"/>
    </xf>
    <xf numFmtId="169" fontId="33" fillId="0" borderId="1" xfId="0" applyNumberFormat="1" applyFont="1" applyBorder="1" applyAlignment="1">
      <alignment horizontal="center" vertical="center" wrapText="1"/>
    </xf>
    <xf numFmtId="9" fontId="36" fillId="0" borderId="0" xfId="0" applyNumberFormat="1" applyFont="1"/>
    <xf numFmtId="0" fontId="49" fillId="32" borderId="26" xfId="0" applyFont="1" applyFill="1" applyBorder="1" applyAlignment="1">
      <alignment horizontal="center" vertical="center" wrapText="1"/>
    </xf>
    <xf numFmtId="0" fontId="38" fillId="32" borderId="26" xfId="0" applyFont="1" applyFill="1" applyBorder="1" applyAlignment="1">
      <alignment horizontal="center" vertical="center" wrapText="1"/>
    </xf>
    <xf numFmtId="0" fontId="46" fillId="42" borderId="26" xfId="0" applyFont="1" applyFill="1" applyBorder="1" applyAlignment="1">
      <alignment horizontal="center" vertical="center" wrapText="1"/>
    </xf>
    <xf numFmtId="0" fontId="35" fillId="39" borderId="26" xfId="0" applyFont="1" applyFill="1" applyBorder="1" applyAlignment="1">
      <alignment horizontal="center" vertical="center" wrapText="1"/>
    </xf>
    <xf numFmtId="0" fontId="0" fillId="0" borderId="25" xfId="0" applyBorder="1" applyAlignment="1">
      <alignment vertical="center"/>
    </xf>
    <xf numFmtId="0" fontId="46" fillId="37" borderId="26" xfId="0" applyFont="1" applyFill="1" applyBorder="1" applyAlignment="1">
      <alignment horizontal="center" vertical="center" wrapText="1"/>
    </xf>
    <xf numFmtId="0" fontId="46" fillId="38" borderId="26" xfId="0" applyFont="1" applyFill="1" applyBorder="1" applyAlignment="1">
      <alignment horizontal="center" vertical="center" wrapText="1"/>
    </xf>
    <xf numFmtId="0" fontId="46" fillId="39" borderId="26" xfId="0" applyFont="1" applyFill="1" applyBorder="1" applyAlignment="1">
      <alignment horizontal="center" vertical="center" wrapText="1"/>
    </xf>
    <xf numFmtId="0" fontId="46" fillId="40" borderId="26" xfId="0" applyFont="1" applyFill="1" applyBorder="1" applyAlignment="1">
      <alignment horizontal="center" vertical="center" wrapText="1"/>
    </xf>
    <xf numFmtId="0" fontId="46" fillId="41" borderId="26" xfId="0" applyFont="1" applyFill="1" applyBorder="1" applyAlignment="1">
      <alignment horizontal="center" vertical="center" wrapText="1"/>
    </xf>
    <xf numFmtId="0" fontId="46" fillId="43" borderId="26" xfId="0" applyFont="1" applyFill="1" applyBorder="1" applyAlignment="1">
      <alignment horizontal="center" vertical="center" wrapText="1"/>
    </xf>
    <xf numFmtId="0" fontId="42" fillId="24" borderId="26" xfId="0" applyFont="1" applyFill="1" applyBorder="1" applyAlignment="1">
      <alignment horizontal="center" vertical="center" wrapText="1"/>
    </xf>
    <xf numFmtId="0" fontId="35" fillId="15" borderId="5" xfId="0" applyFont="1" applyFill="1" applyBorder="1" applyAlignment="1">
      <alignment horizontal="left" vertical="center" wrapText="1"/>
    </xf>
    <xf numFmtId="0" fontId="60" fillId="0" borderId="26" xfId="0" applyFont="1" applyBorder="1" applyAlignment="1">
      <alignment horizontal="center" vertical="center" wrapText="1"/>
    </xf>
    <xf numFmtId="17" fontId="60" fillId="0" borderId="26" xfId="0" applyNumberFormat="1" applyFont="1" applyBorder="1" applyAlignment="1">
      <alignment horizontal="center" vertical="center" wrapText="1"/>
    </xf>
    <xf numFmtId="0" fontId="35" fillId="24" borderId="26" xfId="0" applyFont="1" applyFill="1" applyBorder="1" applyAlignment="1">
      <alignment horizontal="center" vertical="center" wrapText="1"/>
    </xf>
    <xf numFmtId="0" fontId="61" fillId="0" borderId="26" xfId="0" applyFont="1" applyBorder="1" applyAlignment="1">
      <alignment horizontal="center" vertical="center" wrapText="1"/>
    </xf>
    <xf numFmtId="169" fontId="62" fillId="46" borderId="0" xfId="0" applyNumberFormat="1" applyFont="1" applyFill="1" applyAlignment="1">
      <alignment horizontal="center" vertical="center"/>
    </xf>
    <xf numFmtId="0" fontId="34" fillId="24" borderId="25" xfId="0" applyFont="1" applyFill="1" applyBorder="1" applyAlignment="1">
      <alignment horizontal="center" vertical="center" wrapText="1"/>
    </xf>
    <xf numFmtId="0" fontId="35" fillId="32" borderId="26" xfId="0" applyFont="1" applyFill="1" applyBorder="1" applyAlignment="1">
      <alignment horizontal="center" vertical="center" wrapText="1"/>
    </xf>
    <xf numFmtId="0" fontId="36" fillId="0" borderId="26" xfId="0" applyFont="1" applyFill="1" applyBorder="1" applyAlignment="1">
      <alignment horizontal="center" vertical="center" wrapText="1"/>
    </xf>
    <xf numFmtId="0" fontId="35" fillId="0" borderId="26" xfId="0" applyFont="1" applyFill="1" applyBorder="1" applyAlignment="1">
      <alignment horizontal="center" vertical="center" wrapText="1"/>
    </xf>
    <xf numFmtId="0" fontId="61" fillId="0" borderId="26" xfId="0" applyFont="1" applyFill="1" applyBorder="1" applyAlignment="1">
      <alignment horizontal="center" vertical="center" wrapText="1"/>
    </xf>
    <xf numFmtId="0" fontId="4" fillId="2" borderId="26" xfId="0" applyFont="1" applyFill="1" applyBorder="1" applyAlignment="1">
      <alignment horizontal="center" vertical="center"/>
    </xf>
    <xf numFmtId="0" fontId="35" fillId="0" borderId="0" xfId="0" applyFont="1" applyAlignment="1">
      <alignment wrapText="1"/>
    </xf>
    <xf numFmtId="0" fontId="35" fillId="0" borderId="26" xfId="0" applyFont="1" applyFill="1" applyBorder="1" applyAlignment="1">
      <alignment vertical="center" wrapText="1"/>
    </xf>
    <xf numFmtId="0" fontId="35" fillId="0" borderId="26" xfId="0" applyFont="1" applyBorder="1" applyAlignment="1">
      <alignment vertical="center" wrapText="1"/>
    </xf>
    <xf numFmtId="0" fontId="35" fillId="15" borderId="26" xfId="0" applyFont="1" applyFill="1" applyBorder="1" applyAlignment="1">
      <alignment vertical="center" wrapText="1"/>
    </xf>
    <xf numFmtId="49" fontId="35" fillId="15" borderId="26" xfId="0" applyNumberFormat="1" applyFont="1" applyFill="1" applyBorder="1" applyAlignment="1">
      <alignment horizontal="left" vertical="center" wrapText="1"/>
    </xf>
    <xf numFmtId="49" fontId="35" fillId="15" borderId="26" xfId="0" quotePrefix="1" applyNumberFormat="1" applyFont="1" applyFill="1" applyBorder="1" applyAlignment="1">
      <alignment horizontal="left" vertical="center" wrapText="1"/>
    </xf>
    <xf numFmtId="0" fontId="35" fillId="0" borderId="26" xfId="0" quotePrefix="1" applyFont="1" applyBorder="1" applyAlignment="1">
      <alignment horizontal="left" vertical="center" wrapText="1"/>
    </xf>
    <xf numFmtId="0" fontId="35" fillId="32" borderId="26" xfId="0" applyFont="1" applyFill="1" applyBorder="1" applyAlignment="1">
      <alignment horizontal="left" vertical="center" wrapText="1"/>
    </xf>
    <xf numFmtId="0" fontId="35" fillId="0" borderId="26" xfId="0" applyFont="1" applyFill="1" applyBorder="1" applyAlignment="1">
      <alignment horizontal="left" vertical="center" wrapText="1"/>
    </xf>
    <xf numFmtId="0" fontId="35" fillId="0" borderId="20" xfId="0" applyFont="1" applyBorder="1" applyAlignment="1">
      <alignment horizontal="left" vertical="center" wrapText="1"/>
    </xf>
    <xf numFmtId="0" fontId="35" fillId="0" borderId="12" xfId="0" applyFont="1" applyBorder="1" applyAlignment="1">
      <alignment horizontal="left" vertical="center" wrapText="1"/>
    </xf>
    <xf numFmtId="0" fontId="35" fillId="0" borderId="6" xfId="0" applyFont="1" applyBorder="1" applyAlignment="1">
      <alignment horizontal="left" vertical="center" wrapText="1"/>
    </xf>
    <xf numFmtId="0" fontId="35" fillId="0" borderId="25" xfId="0" applyFont="1" applyBorder="1" applyAlignment="1">
      <alignment horizontal="left" vertical="center" wrapText="1"/>
    </xf>
    <xf numFmtId="0" fontId="35" fillId="0" borderId="6" xfId="0" applyFont="1" applyBorder="1" applyAlignment="1">
      <alignment vertical="center" wrapText="1"/>
    </xf>
    <xf numFmtId="0" fontId="35" fillId="0" borderId="26" xfId="0" applyFont="1" applyBorder="1" applyAlignment="1">
      <alignment wrapText="1"/>
    </xf>
    <xf numFmtId="0" fontId="35" fillId="15" borderId="6" xfId="0" applyFont="1" applyFill="1" applyBorder="1" applyAlignment="1">
      <alignment horizontal="left" vertical="top" wrapText="1"/>
    </xf>
    <xf numFmtId="0" fontId="35" fillId="0" borderId="6" xfId="0" applyFont="1" applyBorder="1" applyAlignment="1">
      <alignment wrapText="1"/>
    </xf>
    <xf numFmtId="0" fontId="35" fillId="15" borderId="6" xfId="0" applyFont="1" applyFill="1" applyBorder="1" applyAlignment="1">
      <alignment horizontal="left" vertical="center" wrapText="1"/>
    </xf>
    <xf numFmtId="0" fontId="35" fillId="0" borderId="0" xfId="0" applyFont="1" applyAlignment="1">
      <alignment vertical="top" wrapText="1"/>
    </xf>
    <xf numFmtId="0" fontId="35" fillId="15" borderId="24" xfId="0" applyFont="1" applyFill="1" applyBorder="1" applyAlignment="1">
      <alignment horizontal="left" vertical="center" wrapText="1"/>
    </xf>
    <xf numFmtId="0" fontId="35" fillId="0" borderId="20" xfId="0" quotePrefix="1" applyFont="1" applyBorder="1" applyAlignment="1">
      <alignment horizontal="left" vertical="center" wrapText="1"/>
    </xf>
    <xf numFmtId="0" fontId="35" fillId="15" borderId="20" xfId="0" applyFont="1" applyFill="1" applyBorder="1" applyAlignment="1">
      <alignment horizontal="left" vertical="center" wrapText="1"/>
    </xf>
    <xf numFmtId="0" fontId="35" fillId="15" borderId="26" xfId="0" applyFont="1" applyFill="1" applyBorder="1" applyAlignment="1">
      <alignment vertical="top" wrapText="1"/>
    </xf>
    <xf numFmtId="0" fontId="33" fillId="0" borderId="26" xfId="0" applyFont="1" applyFill="1" applyBorder="1" applyAlignment="1">
      <alignment horizontal="center" vertical="center" wrapText="1"/>
    </xf>
    <xf numFmtId="0" fontId="49" fillId="0" borderId="26" xfId="0" applyFont="1" applyFill="1" applyBorder="1" applyAlignment="1">
      <alignment horizontal="center" vertical="center" wrapText="1"/>
    </xf>
    <xf numFmtId="0" fontId="38" fillId="0" borderId="26" xfId="0" applyFont="1" applyFill="1" applyBorder="1" applyAlignment="1">
      <alignment horizontal="center" vertical="center" wrapText="1"/>
    </xf>
    <xf numFmtId="0" fontId="35" fillId="0" borderId="26" xfId="0" applyFont="1" applyFill="1" applyBorder="1" applyAlignment="1">
      <alignment wrapText="1"/>
    </xf>
    <xf numFmtId="0" fontId="35" fillId="0" borderId="1" xfId="0" applyFont="1" applyFill="1" applyBorder="1" applyAlignment="1">
      <alignment horizontal="center" vertical="center" wrapText="1"/>
    </xf>
    <xf numFmtId="0" fontId="36" fillId="0" borderId="1" xfId="0" applyFont="1" applyFill="1" applyBorder="1" applyAlignment="1">
      <alignment horizontal="center" vertical="center" wrapText="1"/>
    </xf>
    <xf numFmtId="0" fontId="35" fillId="0" borderId="5" xfId="0" applyFont="1" applyFill="1" applyBorder="1" applyAlignment="1">
      <alignment horizontal="center" vertical="center" wrapText="1"/>
    </xf>
    <xf numFmtId="0" fontId="40" fillId="0" borderId="26" xfId="0" applyFont="1" applyFill="1" applyBorder="1" applyAlignment="1">
      <alignment horizontal="center" vertical="center" wrapText="1"/>
    </xf>
    <xf numFmtId="0" fontId="35" fillId="0" borderId="26" xfId="0" quotePrefix="1" applyFont="1" applyFill="1" applyBorder="1" applyAlignment="1">
      <alignment horizontal="left" vertical="center" wrapText="1"/>
    </xf>
    <xf numFmtId="0" fontId="46" fillId="2" borderId="26" xfId="0" applyFont="1" applyFill="1" applyBorder="1" applyAlignment="1">
      <alignment horizontal="center" vertical="center" wrapText="1"/>
    </xf>
    <xf numFmtId="0" fontId="33" fillId="0" borderId="4" xfId="0" applyFont="1" applyFill="1" applyBorder="1" applyAlignment="1">
      <alignment horizontal="center" vertical="center" wrapText="1"/>
    </xf>
    <xf numFmtId="0" fontId="33" fillId="0" borderId="0" xfId="0" applyFont="1" applyAlignment="1">
      <alignment horizontal="center"/>
    </xf>
    <xf numFmtId="0" fontId="33" fillId="46" borderId="26" xfId="0" applyFont="1" applyFill="1" applyBorder="1" applyAlignment="1">
      <alignment horizontal="center" vertical="center" wrapText="1"/>
    </xf>
    <xf numFmtId="0" fontId="35" fillId="15" borderId="26" xfId="0" quotePrefix="1" applyFont="1" applyFill="1" applyBorder="1" applyAlignment="1">
      <alignment horizontal="left" vertical="center" wrapText="1"/>
    </xf>
    <xf numFmtId="0" fontId="35" fillId="0" borderId="26" xfId="0" quotePrefix="1" applyFont="1" applyBorder="1" applyAlignment="1">
      <alignment horizontal="left" vertical="top" wrapText="1"/>
    </xf>
    <xf numFmtId="0" fontId="35" fillId="0" borderId="26" xfId="0" quotePrefix="1" applyFont="1" applyBorder="1" applyAlignment="1">
      <alignment vertical="top" wrapText="1"/>
    </xf>
    <xf numFmtId="0" fontId="35" fillId="0" borderId="26" xfId="0" applyFont="1" applyBorder="1" applyAlignment="1">
      <alignment horizontal="left" vertical="top" wrapText="1"/>
    </xf>
    <xf numFmtId="0" fontId="35" fillId="49" borderId="24" xfId="0" applyFont="1" applyFill="1" applyBorder="1" applyAlignment="1">
      <alignment horizontal="left" vertical="center" wrapText="1"/>
    </xf>
    <xf numFmtId="17" fontId="33" fillId="0" borderId="26" xfId="0" applyNumberFormat="1" applyFont="1" applyFill="1" applyBorder="1" applyAlignment="1">
      <alignment horizontal="center" vertical="center" wrapText="1"/>
    </xf>
    <xf numFmtId="0" fontId="33" fillId="50" borderId="26" xfId="0" applyFont="1" applyFill="1" applyBorder="1" applyAlignment="1">
      <alignment horizontal="center" vertical="center" wrapText="1"/>
    </xf>
    <xf numFmtId="0" fontId="63" fillId="0" borderId="26" xfId="0" applyFont="1" applyBorder="1" applyAlignment="1">
      <alignment horizontal="center" vertical="center" wrapText="1"/>
    </xf>
    <xf numFmtId="0" fontId="63" fillId="32" borderId="26" xfId="0" applyFont="1" applyFill="1" applyBorder="1" applyAlignment="1">
      <alignment horizontal="center" vertical="center" wrapText="1"/>
    </xf>
    <xf numFmtId="0" fontId="63" fillId="0" borderId="26" xfId="0" applyFont="1" applyBorder="1" applyAlignment="1">
      <alignment horizontal="left" vertical="center" wrapText="1"/>
    </xf>
    <xf numFmtId="0" fontId="63" fillId="0" borderId="26" xfId="0" quotePrefix="1" applyFont="1" applyBorder="1" applyAlignment="1">
      <alignment horizontal="left" vertical="center" wrapText="1"/>
    </xf>
    <xf numFmtId="0" fontId="63" fillId="46" borderId="26" xfId="0" applyFont="1" applyFill="1" applyBorder="1" applyAlignment="1">
      <alignment horizontal="left" vertical="center" wrapText="1"/>
    </xf>
    <xf numFmtId="0" fontId="0" fillId="12" borderId="25" xfId="0" applyFill="1" applyBorder="1" applyAlignment="1">
      <alignment horizontal="center" vertical="center" wrapText="1"/>
    </xf>
    <xf numFmtId="0" fontId="28" fillId="0" borderId="25" xfId="0" applyFont="1" applyBorder="1" applyAlignment="1"/>
    <xf numFmtId="0" fontId="1" fillId="24" borderId="25" xfId="0" applyFont="1" applyFill="1" applyBorder="1" applyAlignment="1">
      <alignment horizontal="center" vertical="center" wrapText="1"/>
    </xf>
    <xf numFmtId="0" fontId="34" fillId="24" borderId="25" xfId="0" applyFont="1" applyFill="1" applyBorder="1" applyAlignment="1">
      <alignment horizontal="center" vertical="center" wrapText="1"/>
    </xf>
    <xf numFmtId="0" fontId="34" fillId="24" borderId="0" xfId="0" applyFont="1" applyFill="1" applyAlignment="1">
      <alignment horizontal="center" vertical="center" wrapText="1"/>
    </xf>
    <xf numFmtId="0" fontId="55" fillId="0" borderId="0" xfId="0" applyFont="1" applyAlignment="1">
      <alignment horizontal="left" vertical="center" wrapText="1"/>
    </xf>
    <xf numFmtId="0" fontId="55" fillId="0" borderId="0" xfId="0" applyFont="1" applyAlignment="1"/>
    <xf numFmtId="0" fontId="32" fillId="0" borderId="0" xfId="0" applyFont="1" applyAlignment="1">
      <alignment horizontal="left" vertical="center" wrapText="1"/>
    </xf>
    <xf numFmtId="0" fontId="0" fillId="0" borderId="0" xfId="0" applyAlignment="1"/>
    <xf numFmtId="0" fontId="62" fillId="46" borderId="25" xfId="0" applyFont="1" applyFill="1" applyBorder="1" applyAlignment="1">
      <alignment horizontal="center" vertical="center" wrapText="1"/>
    </xf>
    <xf numFmtId="0" fontId="19" fillId="0" borderId="0" xfId="0" applyFont="1" applyAlignment="1">
      <alignment horizontal="center" vertical="center"/>
    </xf>
    <xf numFmtId="164" fontId="0" fillId="0" borderId="0" xfId="0" applyNumberFormat="1" applyAlignment="1">
      <alignment horizontal="center" vertical="center"/>
    </xf>
    <xf numFmtId="0" fontId="42" fillId="0" borderId="0" xfId="0" applyFont="1" applyAlignment="1">
      <alignment horizontal="center" vertical="center"/>
    </xf>
    <xf numFmtId="0" fontId="36" fillId="0" borderId="0" xfId="0" applyFont="1" applyAlignment="1"/>
  </cellXfs>
  <cellStyles count="3">
    <cellStyle name="Normal" xfId="0" builtinId="0"/>
    <cellStyle name="Normal 2" xfId="1" xr:uid="{1896A0D1-4B54-4110-98C0-02C08D928FD9}"/>
    <cellStyle name="Pourcentage" xfId="2" builtinId="5"/>
  </cellStyles>
  <dxfs count="38">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namedSheetViews/namedSheetView1.xml><?xml version="1.0" encoding="utf-8"?>
<namedSheetViews xmlns="http://schemas.microsoft.com/office/spreadsheetml/2019/namedsheetviews" xmlns:x="http://schemas.openxmlformats.org/spreadsheetml/2006/main">
  <namedSheetView name="Affichage1" id="{16BD789E-5DF6-4832-88FE-B5B15B5D2CBC}"/>
</namedSheetViews>
</file>

<file path=xl/persons/person.xml><?xml version="1.0" encoding="utf-8"?>
<personList xmlns="http://schemas.microsoft.com/office/spreadsheetml/2018/threadedcomments" xmlns:x="http://schemas.openxmlformats.org/spreadsheetml/2006/main">
  <person displayName="Laure Malherbe" id="{7038612B-B295-418F-A7F0-99333407D348}" userId="Laure Malherbe" providerId="None"/>
  <person displayName="Caroline Marchand" id="{364A7D3B-2A0F-4A03-B194-12FD00903B6C}" userId="Caroline Marchand" providerId="None"/>
  <person displayName="MALHERBE Laure" id="{A79BE634-D035-4351-8156-8769A3A23B87}" userId="S::laure.malherbe@ineris.fr::bff3f7f6-f657-4d13-b021-5377c05a46c1" providerId="AD"/>
  <person displayName="MARLIERE Fabrice" id="{30141609-E394-455E-8DFF-5485DD1405BE}" userId="S::Fabrice.MARLIERE@ineris.fr::b6370ab5-6826-4b3f-833c-ba218910332a" providerId="AD"/>
  <person displayName="LETINOIS Laurent" id="{B52FDC98-1260-4637-AF37-47C06DCDB8AB}" userId="S::Laurent.LETINOIS@ineris.fr::cd4187bc-a0b4-4485-ac6a-50cd635aecf9" providerId="AD"/>
  <person displayName="MARLIERE Fabrice" id="{E9AE8FD5-C79C-497D-9F7E-AF004025C6ED}" userId="S::fabrice.marliere@ineris.fr::b6370ab5-6826-4b3f-833c-ba218910332a" providerId="AD"/>
  <person displayName="ALBINET Alexandre" id="{6703CBAD-AB3A-48CC-A779-CB28BA2CB9FE}" userId="S::alexandre.albinet@ineris.fr::f837f7c8-8961-4fa5-93c0-67e366a6dfdc" providerId="AD"/>
  <person displayName="MARCHAND Caroline" id="{248C1B89-86C7-44E7-839F-B08DE6DF7D8E}" userId="S::caroline.marchand@ineris.fr::f5ad75df-b642-4f87-97ae-18fa2a4ea11a" providerId="AD"/>
  <person displayName="MANTELLE Clothilde" id="{125E515A-7B1C-40FB-B30A-6675F10113E4}" userId="S::Clothilde.Mantelle@ineris.fr::5ebb70bd-a368-4dce-8c9b-2fcc913626c7" providerId="AD"/>
  <person displayName="Sabine Crunaire" id="{6C5CBA72-A138-4A32-A830-49425A53D00E}" userId="S::sabine.crunaire_imt-lille-douai.fr#ext#@ineris.onmicrosoft.com::8e16188a-8b01-4f70-9eed-fbf1a56d7576" providerId="AD"/>
</personList>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V8" dT="2021-01-20T21:18:17.50" personId="{364A7D3B-2A0F-4A03-B194-12FD00903B6C}" id="{5F431D77-A18E-467A-B062-CC77CFF7076E}">
    <text>Estimation de 13k€ de recettes via les participants</text>
  </threadedComment>
  <threadedComment ref="AB35" dT="2021-01-22T14:29:44.67" personId="{6C5CBA72-A138-4A32-A830-49425A53D00E}" id="{B9E296DB-D942-4F96-A02F-84001392C755}">
    <text>Besoin d'associer IMT ? A priori non puisque action 2021 = 100% modélisation ?</text>
  </threadedComment>
  <threadedComment ref="BS36" dT="2021-01-20T22:42:54.73" personId="{364A7D3B-2A0F-4A03-B194-12FD00903B6C}" id="{C80D46AC-D258-4266-A6FD-78CC82ABEDDD}">
    <text>Appui application guide EU pour soustraction contrib naturelles</text>
  </threadedComment>
  <threadedComment ref="S45" dT="2021-01-20T23:04:02.51" personId="{364A7D3B-2A0F-4A03-B194-12FD00903B6C}" id="{78822C4B-51A7-4EA3-A30D-889CB2623859}">
    <text>Rapport au prog 2022 (bilan 2020-2021)</text>
  </threadedComment>
  <threadedComment ref="U45" dT="2021-01-25T12:52:55.76" personId="{248C1B89-86C7-44E7-839F-B08DE6DF7D8E}" id="{6F649086-A0E3-466B-9DF0-9D24C6E55677}">
    <text>Alimentation GEOD'AIR ?</text>
  </threadedComment>
  <threadedComment ref="S48" dT="2021-01-26T09:54:58.75" personId="{248C1B89-86C7-44E7-839F-B08DE6DF7D8E}" id="{83408F50-7600-4413-9504-36BF457CA34C}">
    <text>Vers le BQA ou IMT vers Ineris ?</text>
  </threadedComment>
  <threadedComment ref="G52" dT="2021-01-22T16:31:54.84" personId="{6C5CBA72-A138-4A32-A830-49425A53D00E}" id="{A509FEAC-EE34-41F7-81BD-1A9504593BD7}">
    <text>Plutôt P2 pour la part IMT</text>
  </threadedComment>
  <threadedComment ref="K55" dT="2021-01-22T14:49:49.42" personId="{6C5CBA72-A138-4A32-A830-49425A53D00E}" id="{233FC4AC-7F95-4A77-875A-0BB712F94FD4}">
    <text xml:space="preserve">Pas de contribution IMT </text>
  </threadedComment>
  <threadedComment ref="G56" dT="2021-01-22T14:53:31.06" personId="{6C5CBA72-A138-4A32-A830-49425A53D00E}" id="{689F15C2-E115-4885-93AD-57B36DD36FBE}">
    <text xml:space="preserve">A mettre en Lien avec action "révision Directives" </text>
  </threadedComment>
  <threadedComment ref="G63" dT="2021-01-22T15:47:24.92" personId="{6C5CBA72-A138-4A32-A830-49425A53D00E}" id="{4D17939D-1146-45D4-B133-6159178A89EF}">
    <text>IMT plutôt P2</text>
  </threadedComment>
  <threadedComment ref="I65" dT="2021-01-22T15:59:14.69" personId="{6C5CBA72-A138-4A32-A830-49425A53D00E}" id="{1849EAA4-0365-47B0-82AD-86B2234F36C4}">
    <text>Ne faudrait-il pas dans le titre de l'action faire apparaitre "Définition d'un protocole harmonisé puis CIL" ?</text>
  </threadedComment>
  <threadedComment ref="I65" dT="2021-01-22T20:41:18.84" personId="{6703CBAD-AB3A-48CC-A779-CB28BA2CB9FE}" id="{165FBEF3-40CD-4967-A8BF-FB7B311EE332}" parentId="{1849EAA4-0365-47B0-82AD-86B2234F36C4}">
    <text>Non car on ne va pas arriver à un protocole harmonisé tout de suite. C'est la CIL qui pourra nous donner des indications pour y tendre un jour peut être</text>
  </threadedComment>
  <threadedComment ref="J66" dT="2021-01-22T16:10:27.44" personId="{6C5CBA72-A138-4A32-A830-49425A53D00E}" id="{834CBFDF-897B-4DEA-B6A5-CFF87540EC14}">
    <text>Nouvelle formulation pour l'objectif afin de ne pas être redondant avec lignes 75 à 78 et tenir compte de ce qui est déjà réalisé :
Les trois membres du LCSQA apporteront un appui au ministère chargé de l’environnement dans le cadre de différentes actions :
●	élaboration des orientations annuelles de l'Etat destinées aux AASQA,  
●	appui à la réglementation nationale relative à la surveillance (nouveaux arrêtés).
Conformément à l'instruction du 12 août 2014 le LCSQA procédera au recensement des moyens techniques et humains des AASQA potentiellement mobilisables en cas d’accidents impliquant un établissement industriel. Il mettra ces informations à disposition de la CASU.
La Directrice exécutive du LCSQA (rattachée à l'Ineris) restera en contact permanent avec le ministère afin d'essayer de répondre dans les meilleurs délais aux sollicitations du ministère chargé de l’environnement en fonction de l’actualité.</text>
  </threadedComment>
  <threadedComment ref="AA81" dT="2021-01-25T15:50:41.26" personId="{6C5CBA72-A138-4A32-A830-49425A53D00E}" id="{FF3CC4CE-BB08-481D-9F7D-6D359CBC97F0}">
    <text>Ratio à recalculer sur budget 2020 ?</text>
  </threadedComment>
</ThreadedComments>
</file>

<file path=xl/threadedComments/threadedComment2.xml><?xml version="1.0" encoding="utf-8"?>
<ThreadedComments xmlns="http://schemas.microsoft.com/office/spreadsheetml/2018/threadedcomments" xmlns:x="http://schemas.openxmlformats.org/spreadsheetml/2006/main">
  <threadedComment ref="CA8" dT="2021-11-30T15:01:30.29" personId="{125E515A-7B1C-40FB-B30A-6675F10113E4}" id="{D19E2997-C932-4E1D-A550-7906E6E51944}">
    <text>baissé à 39h</text>
  </threadedComment>
  <threadedComment ref="CI8" dT="2021-11-26T17:34:56.71" personId="{30141609-E394-455E-8DFF-5485DD1405BE}" id="{9B6DF3F3-4566-4C69-8D7C-DE3E0203FC52}">
    <text>Gaz et détendeurs</text>
  </threadedComment>
  <threadedComment ref="CI8" dT="2022-01-17T17:10:31.86" personId="{364A7D3B-2A0F-4A03-B194-12FD00903B6C}" id="{BDF5E775-2F01-4332-8582-4E72D80BDC9C}" parentId="{9B6DF3F3-4566-4C69-8D7C-DE3E0203FC52}">
    <text>20 k€ =&gt; 6 k€ (gaz pris sur CAF)</text>
  </threadedComment>
  <threadedComment ref="CA9" dT="2021-11-30T15:02:22.88" personId="{125E515A-7B1C-40FB-B30A-6675F10113E4}" id="{4F5F9A22-FD9B-4BDA-A210-FC43EF816AEF}">
    <text>baissé à 1 journée au lieu de 20h</text>
  </threadedComment>
  <threadedComment ref="CA10" dT="2021-11-30T15:03:11.89" personId="{125E515A-7B1C-40FB-B30A-6675F10113E4}" id="{B06D5FBE-AA0D-4EE5-8D79-A8A693C19A39}">
    <text>baissé à 1 journée au lieu de 20h</text>
  </threadedComment>
  <threadedComment ref="CF11" dT="2022-01-17T14:59:38.90" personId="{364A7D3B-2A0F-4A03-B194-12FD00903B6C}" id="{7CB9BF38-E0BC-412C-B2A3-4513E030EAEE}">
    <text>SA AASQA : 15h en 2022, 35 h en 2023</text>
  </threadedComment>
  <threadedComment ref="CH11" dT="2022-01-17T11:21:08.99" personId="{364A7D3B-2A0F-4A03-B194-12FD00903B6C}" id="{23F4B69A-D380-4F60-8369-8AF1124DC1F4}">
    <text>sans conservation</text>
  </threadedComment>
  <threadedComment ref="CH11" dT="2022-01-17T14:59:18.86" personId="{364A7D3B-2A0F-4A03-B194-12FD00903B6C}" id="{26B9E47E-3ECB-41F8-95BC-B583AFA7B35E}" parentId="{23F4B69A-D380-4F60-8369-8AF1124DC1F4}">
    <text>SA AASQA : 90h en 2022, 10h en 2023</text>
  </threadedComment>
  <threadedComment ref="CI11" dT="2021-11-26T17:19:08.28" personId="{30141609-E394-455E-8DFF-5485DD1405BE}" id="{048B7464-4538-4C40-B3D2-C83F8C31756F}">
    <text>PST analytique labos privés</text>
  </threadedComment>
  <threadedComment ref="CI11" dT="2022-01-17T14:00:57.08" personId="{364A7D3B-2A0F-4A03-B194-12FD00903B6C}" id="{7098EBB2-C8D6-418F-80A5-745D9C2CECB0}" parentId="{048B7464-4538-4C40-B3D2-C83F8C31756F}">
    <text>5 k€ de PST en 2022 (à réceptionner) + 17 k€ de PST en 2023 (à facturer sur 2023)</text>
  </threadedComment>
  <threadedComment ref="CN11" dT="2021-11-29T10:33:17.99" personId="{E9AE8FD5-C79C-497D-9F7E-AF004025C6ED}" id="{46086698-B11D-41BC-ABA0-3F3257CC0731}">
    <text>mousse, résine, étalons</text>
  </threadedComment>
  <threadedComment ref="CJ14" dT="2022-01-14T08:56:25.19" personId="{30141609-E394-455E-8DFF-5485DD1405BE}" id="{C1103ADE-C926-41E5-8DFE-30699FD8DB57}">
    <text>nouvelle SAM, pour acquisition campagnes gaz (JRC, CIL MM,...)</text>
  </threadedComment>
  <threadedComment ref="CF16" dT="2021-12-02T00:33:13.00" personId="{364A7D3B-2A0F-4A03-B194-12FD00903B6C}" id="{4D29DBDF-0925-44F0-AB9A-F5AC2C313F2C}">
    <text>20 =&gt; 15 (cf an passé)</text>
  </threadedComment>
  <threadedComment ref="CH16" dT="2021-12-02T00:32:52.16" personId="{364A7D3B-2A0F-4A03-B194-12FD00903B6C}" id="{0814F400-FBEC-40E0-8796-DB5D55C0D5A8}">
    <text>300 =&gt; 200 cf comme an passé</text>
  </threadedComment>
  <threadedComment ref="S20" dT="2022-02-22T16:53:21.73" personId="{364A7D3B-2A0F-4A03-B194-12FD00903B6C}" id="{19FDACEE-1B7B-4EEB-A2AD-C2976CFF6772}">
    <text>CR GU ACMS</text>
  </threadedComment>
  <threadedComment ref="U20" dT="2022-02-09T17:46:31.96" personId="{364A7D3B-2A0F-4A03-B194-12FD00903B6C}" id="{C6AC7091-F2F8-437B-9EEE-9B86F00EC640}">
    <text>Note sur le REX des étalonnages externalisés</text>
  </threadedComment>
  <threadedComment ref="CD25" dT="2021-11-30T15:15:44.29" personId="{125E515A-7B1C-40FB-B30A-6675F10113E4}" id="{9BD53785-7320-4BA9-AEA3-E8C2B6769725}">
    <text>contrat de maintenance ISEO/ENVEA
arret du contrat Polair</text>
  </threadedComment>
  <threadedComment ref="BV27" dT="2021-12-03T07:02:41.97" personId="{7038612B-B295-418F-A7F0-99333407D348}" id="{1D6F3F54-21F9-47F3-8201-A43661462961}">
    <text>LMa: ajout pour assistance carto</text>
  </threadedComment>
  <threadedComment ref="BV31" dT="2021-12-01T13:48:09.52" personId="{125E515A-7B1C-40FB-B30A-6675F10113E4}" id="{DA65A23F-8041-44E6-8A8C-974EB46F7AFD}">
    <text>avis des modélisateurs</text>
  </threadedComment>
  <threadedComment ref="BV31" dT="2021-12-03T13:55:04.41" personId="{7038612B-B295-418F-A7F0-99333407D348}" id="{6F5356CA-813C-45F9-8E74-BEA9EF15D02B}" parentId="{DA65A23F-8041-44E6-8A8C-974EB46F7AFD}">
    <text>Aux 35 h ajoutées par Clothilde, ajout de 50h  sur la représentativité.</text>
  </threadedComment>
  <threadedComment ref="CA32" dT="2021-12-01T17:51:15.36" personId="{125E515A-7B1C-40FB-B30A-6675F10113E4}" id="{69C02C91-D6BB-4055-A531-AD0953C9BC9C}">
    <text>310 pour moi</text>
  </threadedComment>
  <threadedComment ref="CD32" dT="2021-11-24T06:46:08.50" personId="{B52FDC98-1260-4637-AF37-47C06DCDB8AB}" id="{38E6DCC9-CA13-4957-B091-D64D8FF4B1CB}">
    <text>Comprend la charge DSIP et DSIE</text>
  </threadedComment>
  <threadedComment ref="CE32" dT="2021-12-03T07:42:47.77" personId="{7038612B-B295-418F-A7F0-99333407D348}" id="{E5B175B6-16B6-41E3-8B2A-8FDE9B273F42}">
    <text>+ ~100 k€ non consommés en 2021</text>
  </threadedComment>
  <threadedComment ref="AB36" dT="2021-01-22T14:29:44.67" personId="{6C5CBA72-A138-4A32-A830-49425A53D00E}" id="{F4D16899-04B5-464E-8120-8BF311A1926A}">
    <text>Besoin d'associer IMT ? A priori non puisque action 2021 = 100% modélisation ?</text>
  </threadedComment>
  <threadedComment ref="CA37" dT="2021-01-20T22:42:54.73" personId="{364A7D3B-2A0F-4A03-B194-12FD00903B6C}" id="{08D66E99-2CC4-4B42-BB14-0F82451B8849}">
    <text>Appui application guide EU pour soustraction contrib naturelles</text>
  </threadedComment>
  <threadedComment ref="CA37" dT="2021-12-01T15:31:05.02" personId="{125E515A-7B1C-40FB-B30A-6675F10113E4}" id="{4F170414-1887-41ED-9E70-7B7025B60538}" parentId="{08D66E99-2CC4-4B42-BB14-0F82451B8849}">
    <text>20h pour CMa</text>
  </threadedComment>
  <threadedComment ref="CF37" dT="2021-12-02T01:02:04.18" personId="{364A7D3B-2A0F-4A03-B194-12FD00903B6C}" id="{91113EC1-31F2-41C8-8BB2-0E8EA52E28B2}">
    <text>Appui méthodo soustraction dust</text>
  </threadedComment>
  <threadedComment ref="CK37" dT="2021-01-20T22:42:54.73" personId="{364A7D3B-2A0F-4A03-B194-12FD00903B6C}" id="{6524735F-06C0-4214-903F-EDE3DE51E65E}">
    <text>Appui application guide EU pour soustraction contrib naturelles</text>
  </threadedComment>
  <threadedComment ref="CP37" dT="2021-01-20T22:42:54.73" personId="{364A7D3B-2A0F-4A03-B194-12FD00903B6C}" id="{354E15B6-AF85-4F93-8F05-DEF69D6BA5BF}">
    <text>Appui application guide EU pour soustraction contrib naturelles</text>
  </threadedComment>
  <threadedComment ref="CU37" dT="2021-01-20T22:42:54.73" personId="{364A7D3B-2A0F-4A03-B194-12FD00903B6C}" id="{6CCA8002-7980-498C-B17A-CFAF8ABE6427}">
    <text>Appui application guide EU pour soustraction contrib naturelles</text>
  </threadedComment>
  <threadedComment ref="BV46" dT="2022-01-16T16:16:19.19" personId="{A79BE634-D035-4351-8156-8769A3A23B87}" id="{4A60B3F5-6AF5-4A93-A60C-D198AD38A492}">
    <text>15h comptées côté DATA</text>
  </threadedComment>
  <threadedComment ref="S47" dT="2022-02-09T18:12:47.94" personId="{364A7D3B-2A0F-4A03-B194-12FD00903B6C}" id="{6B8B6A28-714E-48A2-8787-33C394BFE4B8}">
    <text>Bilan 2020-2021</text>
  </threadedComment>
  <threadedComment ref="CF47" dT="2021-12-02T00:08:59.79" personId="{364A7D3B-2A0F-4A03-B194-12FD00903B6C}" id="{E071EF93-6367-479E-A70E-3803FE23F213}">
    <text>400 en 2021</text>
  </threadedComment>
  <threadedComment ref="CA60" dT="2021-11-30T15:26:04.01" personId="{125E515A-7B1C-40FB-B30A-6675F10113E4}" id="{E63D86C6-CC78-41F3-AD21-55D23655F7D2}">
    <text>heures dans GEOD'AIR exploitation</text>
  </threadedComment>
  <threadedComment ref="CF70" dT="2021-12-02T00:05:16.09" personId="{364A7D3B-2A0F-4A03-B194-12FD00903B6C}" id="{135D0A74-B04D-4027-B30B-54F0FBAB3926}">
    <text>Augmentation avec travail à venir</text>
  </threadedComment>
  <threadedComment ref="DA73" dT="2022-02-22T09:31:26.07" personId="{364A7D3B-2A0F-4A03-B194-12FD00903B6C}" id="{CFD3CDFF-0B2C-4B33-AF5E-FA793F0D53A5}">
    <text>retrait heures pour triumvirat interim</text>
  </threadedComment>
  <threadedComment ref="DA74" dT="2022-02-22T09:31:43.19" personId="{364A7D3B-2A0F-4A03-B194-12FD00903B6C}" id="{9425630D-884B-4CC2-B4EE-627935E4074B}">
    <text>retrait heures pour triumvirat interim</text>
  </threadedComment>
</ThreadedComment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5" Type="http://schemas.microsoft.com/office/2019/04/relationships/namedSheetView" Target="../namedSheetViews/namedSheetView1.xml"/><Relationship Id="rId4" Type="http://schemas.microsoft.com/office/2017/10/relationships/threadedComment" Target="../threadedComments/threadedComment2.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1000"/>
  <sheetViews>
    <sheetView topLeftCell="A6" workbookViewId="0">
      <selection activeCell="B6" sqref="B6"/>
    </sheetView>
  </sheetViews>
  <sheetFormatPr baseColWidth="10" defaultColWidth="14.453125" defaultRowHeight="15" customHeight="1" x14ac:dyDescent="0.35"/>
  <cols>
    <col min="1" max="1" width="11.81640625" customWidth="1"/>
    <col min="2" max="2" width="101.453125" customWidth="1"/>
    <col min="3" max="3" width="53.453125" customWidth="1"/>
    <col min="4" max="6" width="7.453125" customWidth="1"/>
  </cols>
  <sheetData>
    <row r="1" spans="1:3" ht="14.5" x14ac:dyDescent="0.35">
      <c r="A1" s="1"/>
      <c r="B1" s="1" t="s">
        <v>0</v>
      </c>
      <c r="C1" s="1" t="s">
        <v>1</v>
      </c>
    </row>
    <row r="2" spans="1:3" ht="243.75" customHeight="1" x14ac:dyDescent="0.35">
      <c r="A2" s="139" t="s">
        <v>2</v>
      </c>
      <c r="B2" s="294" t="s">
        <v>3</v>
      </c>
      <c r="C2" s="139"/>
    </row>
    <row r="3" spans="1:3" ht="180.75" customHeight="1" x14ac:dyDescent="0.35">
      <c r="A3" s="139" t="s">
        <v>4</v>
      </c>
      <c r="B3" s="293" t="s">
        <v>5</v>
      </c>
      <c r="C3" s="6"/>
    </row>
    <row r="4" spans="1:3" ht="153.75" customHeight="1" x14ac:dyDescent="0.35">
      <c r="A4" s="139" t="s">
        <v>6</v>
      </c>
      <c r="B4" s="293" t="s">
        <v>7</v>
      </c>
      <c r="C4" s="6"/>
    </row>
    <row r="5" spans="1:3" ht="132.75" customHeight="1" x14ac:dyDescent="0.35">
      <c r="A5" s="139" t="s">
        <v>8</v>
      </c>
      <c r="B5" s="295" t="s">
        <v>9</v>
      </c>
      <c r="C5" s="6"/>
    </row>
    <row r="6" spans="1:3" ht="252" customHeight="1" x14ac:dyDescent="0.35">
      <c r="A6" s="139" t="s">
        <v>10</v>
      </c>
      <c r="B6" s="263" t="s">
        <v>11</v>
      </c>
      <c r="C6" s="6"/>
    </row>
    <row r="21" ht="15.75" customHeight="1" x14ac:dyDescent="0.35"/>
    <row r="22" ht="15.75" customHeight="1" x14ac:dyDescent="0.35"/>
    <row r="23" ht="15.75" customHeight="1" x14ac:dyDescent="0.35"/>
    <row r="24" ht="15.75" customHeight="1" x14ac:dyDescent="0.35"/>
    <row r="25" ht="15.75" customHeight="1" x14ac:dyDescent="0.35"/>
    <row r="26" ht="15.75" customHeight="1" x14ac:dyDescent="0.35"/>
    <row r="27" ht="15.75" customHeight="1" x14ac:dyDescent="0.35"/>
    <row r="28" ht="15.75" customHeight="1" x14ac:dyDescent="0.35"/>
    <row r="29" ht="15.75" customHeight="1" x14ac:dyDescent="0.35"/>
    <row r="30" ht="15.75" customHeight="1" x14ac:dyDescent="0.35"/>
    <row r="31" ht="15.75" customHeight="1" x14ac:dyDescent="0.35"/>
    <row r="32" ht="15.75" customHeight="1" x14ac:dyDescent="0.35"/>
    <row r="33" ht="15.75" customHeight="1" x14ac:dyDescent="0.35"/>
    <row r="34" ht="15.75" customHeight="1" x14ac:dyDescent="0.35"/>
    <row r="35" ht="15.75" customHeight="1" x14ac:dyDescent="0.35"/>
    <row r="36" ht="15.75" customHeight="1" x14ac:dyDescent="0.35"/>
    <row r="37" ht="15.75" customHeight="1" x14ac:dyDescent="0.35"/>
    <row r="38" ht="15.75" customHeight="1" x14ac:dyDescent="0.35"/>
    <row r="39" ht="15.75" customHeight="1" x14ac:dyDescent="0.35"/>
    <row r="40" ht="15.75" customHeight="1" x14ac:dyDescent="0.35"/>
    <row r="41" ht="15.75" customHeight="1" x14ac:dyDescent="0.35"/>
    <row r="42" ht="15.75" customHeight="1" x14ac:dyDescent="0.35"/>
    <row r="43" ht="15.75" customHeight="1" x14ac:dyDescent="0.35"/>
    <row r="44" ht="15.75" customHeight="1" x14ac:dyDescent="0.35"/>
    <row r="45" ht="15.75" customHeight="1" x14ac:dyDescent="0.35"/>
    <row r="46" ht="15.75" customHeight="1" x14ac:dyDescent="0.35"/>
    <row r="47" ht="15.75" customHeight="1" x14ac:dyDescent="0.35"/>
    <row r="48" ht="15.75" customHeight="1" x14ac:dyDescent="0.35"/>
    <row r="49" ht="15.75" customHeight="1" x14ac:dyDescent="0.35"/>
    <row r="50" ht="15.75" customHeight="1" x14ac:dyDescent="0.35"/>
    <row r="51" ht="15.75" customHeight="1" x14ac:dyDescent="0.35"/>
    <row r="52" ht="15.75" customHeight="1" x14ac:dyDescent="0.35"/>
    <row r="53" ht="15.75" customHeight="1" x14ac:dyDescent="0.35"/>
    <row r="54" ht="15.75" customHeight="1" x14ac:dyDescent="0.35"/>
    <row r="55" ht="15.75" customHeight="1" x14ac:dyDescent="0.35"/>
    <row r="56" ht="15.75" customHeight="1" x14ac:dyDescent="0.35"/>
    <row r="57" ht="15.75" customHeight="1" x14ac:dyDescent="0.35"/>
    <row r="58" ht="15.75" customHeight="1" x14ac:dyDescent="0.35"/>
    <row r="59" ht="15.75" customHeight="1" x14ac:dyDescent="0.35"/>
    <row r="60" ht="15.75" customHeight="1" x14ac:dyDescent="0.35"/>
    <row r="61" ht="15.75" customHeight="1" x14ac:dyDescent="0.35"/>
    <row r="62" ht="15.75" customHeight="1" x14ac:dyDescent="0.35"/>
    <row r="63" ht="15.75" customHeight="1" x14ac:dyDescent="0.35"/>
    <row r="64" ht="15.75" customHeight="1" x14ac:dyDescent="0.35"/>
    <row r="65" ht="15.75" customHeight="1" x14ac:dyDescent="0.35"/>
    <row r="66" ht="15.75" customHeight="1" x14ac:dyDescent="0.35"/>
    <row r="67" ht="15.75" customHeight="1" x14ac:dyDescent="0.35"/>
    <row r="68" ht="15.75" customHeight="1" x14ac:dyDescent="0.35"/>
    <row r="69" ht="15.75" customHeight="1" x14ac:dyDescent="0.35"/>
    <row r="70" ht="15.75" customHeight="1" x14ac:dyDescent="0.35"/>
    <row r="71" ht="15.75" customHeight="1" x14ac:dyDescent="0.35"/>
    <row r="72" ht="15.75" customHeight="1" x14ac:dyDescent="0.35"/>
    <row r="73" ht="15.75" customHeight="1" x14ac:dyDescent="0.35"/>
    <row r="74" ht="15.75" customHeight="1" x14ac:dyDescent="0.35"/>
    <row r="75" ht="15.75" customHeight="1" x14ac:dyDescent="0.35"/>
    <row r="76" ht="15.75" customHeight="1" x14ac:dyDescent="0.35"/>
    <row r="77" ht="15.75" customHeight="1" x14ac:dyDescent="0.35"/>
    <row r="78" ht="15.75" customHeight="1" x14ac:dyDescent="0.35"/>
    <row r="79" ht="15.75" customHeight="1" x14ac:dyDescent="0.35"/>
    <row r="80" ht="15.75" customHeight="1" x14ac:dyDescent="0.35"/>
    <row r="81" ht="15.75" customHeight="1" x14ac:dyDescent="0.35"/>
    <row r="82" ht="15.75" customHeight="1" x14ac:dyDescent="0.35"/>
    <row r="83" ht="15.75" customHeight="1" x14ac:dyDescent="0.35"/>
    <row r="84" ht="15.75" customHeight="1" x14ac:dyDescent="0.35"/>
    <row r="85" ht="15.75" customHeight="1" x14ac:dyDescent="0.35"/>
    <row r="86" ht="15.75" customHeight="1" x14ac:dyDescent="0.35"/>
    <row r="87" ht="15.75" customHeight="1" x14ac:dyDescent="0.35"/>
    <row r="88" ht="15.75" customHeight="1" x14ac:dyDescent="0.35"/>
    <row r="89" ht="15.75" customHeight="1" x14ac:dyDescent="0.35"/>
    <row r="90" ht="15.75" customHeight="1" x14ac:dyDescent="0.35"/>
    <row r="91" ht="15.75" customHeight="1" x14ac:dyDescent="0.35"/>
    <row r="92" ht="15.75" customHeight="1" x14ac:dyDescent="0.35"/>
    <row r="93" ht="15.75" customHeight="1" x14ac:dyDescent="0.35"/>
    <row r="94" ht="15.75" customHeight="1" x14ac:dyDescent="0.35"/>
    <row r="95" ht="15.75" customHeight="1" x14ac:dyDescent="0.35"/>
    <row r="96" ht="15.75" customHeight="1" x14ac:dyDescent="0.35"/>
    <row r="97" ht="15.75" customHeight="1" x14ac:dyDescent="0.35"/>
    <row r="98" ht="15.75" customHeight="1" x14ac:dyDescent="0.35"/>
    <row r="99" ht="15.75" customHeight="1" x14ac:dyDescent="0.35"/>
    <row r="100" ht="15.75" customHeight="1" x14ac:dyDescent="0.35"/>
    <row r="101" ht="15.75" customHeight="1" x14ac:dyDescent="0.35"/>
    <row r="102" ht="15.75" customHeight="1" x14ac:dyDescent="0.35"/>
    <row r="103" ht="15.75" customHeight="1" x14ac:dyDescent="0.35"/>
    <row r="104" ht="15.75" customHeight="1" x14ac:dyDescent="0.35"/>
    <row r="105" ht="15.75" customHeight="1" x14ac:dyDescent="0.35"/>
    <row r="106" ht="15.75" customHeight="1" x14ac:dyDescent="0.35"/>
    <row r="107" ht="15.75" customHeight="1" x14ac:dyDescent="0.35"/>
    <row r="108" ht="15.75" customHeight="1" x14ac:dyDescent="0.35"/>
    <row r="109" ht="15.75" customHeight="1" x14ac:dyDescent="0.35"/>
    <row r="110" ht="15.75" customHeight="1" x14ac:dyDescent="0.35"/>
    <row r="111" ht="15.75" customHeight="1" x14ac:dyDescent="0.35"/>
    <row r="112" ht="15.75" customHeight="1" x14ac:dyDescent="0.35"/>
    <row r="113" ht="15.75" customHeight="1" x14ac:dyDescent="0.35"/>
    <row r="114" ht="15.75" customHeight="1" x14ac:dyDescent="0.35"/>
    <row r="115" ht="15.75" customHeight="1" x14ac:dyDescent="0.35"/>
    <row r="116" ht="15.75" customHeight="1" x14ac:dyDescent="0.35"/>
    <row r="117" ht="15.75" customHeight="1" x14ac:dyDescent="0.35"/>
    <row r="118" ht="15.75" customHeight="1" x14ac:dyDescent="0.35"/>
    <row r="119" ht="15.75" customHeight="1" x14ac:dyDescent="0.35"/>
    <row r="120" ht="15.75" customHeight="1" x14ac:dyDescent="0.35"/>
    <row r="121" ht="15.75" customHeight="1" x14ac:dyDescent="0.35"/>
    <row r="122" ht="15.75" customHeight="1" x14ac:dyDescent="0.35"/>
    <row r="123" ht="15.75" customHeight="1" x14ac:dyDescent="0.35"/>
    <row r="124" ht="15.75" customHeight="1" x14ac:dyDescent="0.35"/>
    <row r="125" ht="15.75" customHeight="1" x14ac:dyDescent="0.35"/>
    <row r="126" ht="15.75" customHeight="1" x14ac:dyDescent="0.35"/>
    <row r="127" ht="15.75" customHeight="1" x14ac:dyDescent="0.35"/>
    <row r="128" ht="15.75" customHeight="1" x14ac:dyDescent="0.35"/>
    <row r="129" ht="15.75" customHeight="1" x14ac:dyDescent="0.35"/>
    <row r="130" ht="15.75" customHeight="1" x14ac:dyDescent="0.35"/>
    <row r="131" ht="15.75" customHeight="1" x14ac:dyDescent="0.35"/>
    <row r="132" ht="15.75" customHeight="1" x14ac:dyDescent="0.35"/>
    <row r="133" ht="15.75" customHeight="1" x14ac:dyDescent="0.35"/>
    <row r="134" ht="15.75" customHeight="1" x14ac:dyDescent="0.35"/>
    <row r="135" ht="15.75" customHeight="1" x14ac:dyDescent="0.35"/>
    <row r="136" ht="15.75" customHeight="1" x14ac:dyDescent="0.35"/>
    <row r="137" ht="15.75" customHeight="1" x14ac:dyDescent="0.35"/>
    <row r="138" ht="15.75" customHeight="1" x14ac:dyDescent="0.35"/>
    <row r="139" ht="15.75" customHeight="1" x14ac:dyDescent="0.35"/>
    <row r="140" ht="15.75" customHeight="1" x14ac:dyDescent="0.35"/>
    <row r="141" ht="15.75" customHeight="1" x14ac:dyDescent="0.35"/>
    <row r="142" ht="15.75" customHeight="1" x14ac:dyDescent="0.35"/>
    <row r="143" ht="15.75" customHeight="1" x14ac:dyDescent="0.35"/>
    <row r="144" ht="15.75" customHeight="1" x14ac:dyDescent="0.35"/>
    <row r="145" ht="15.75" customHeight="1" x14ac:dyDescent="0.35"/>
    <row r="146" ht="15.75" customHeight="1" x14ac:dyDescent="0.35"/>
    <row r="147" ht="15.75" customHeight="1" x14ac:dyDescent="0.35"/>
    <row r="148" ht="15.75" customHeight="1" x14ac:dyDescent="0.35"/>
    <row r="149" ht="15.75" customHeight="1" x14ac:dyDescent="0.35"/>
    <row r="150" ht="15.75" customHeight="1" x14ac:dyDescent="0.35"/>
    <row r="151" ht="15.75" customHeight="1" x14ac:dyDescent="0.35"/>
    <row r="152" ht="15.75" customHeight="1" x14ac:dyDescent="0.35"/>
    <row r="153" ht="15.75" customHeight="1" x14ac:dyDescent="0.35"/>
    <row r="154" ht="15.75" customHeight="1" x14ac:dyDescent="0.35"/>
    <row r="155" ht="15.75" customHeight="1" x14ac:dyDescent="0.35"/>
    <row r="156" ht="15.75" customHeight="1" x14ac:dyDescent="0.35"/>
    <row r="157" ht="15.75" customHeight="1" x14ac:dyDescent="0.35"/>
    <row r="158" ht="15.75" customHeight="1" x14ac:dyDescent="0.35"/>
    <row r="159" ht="15.75" customHeight="1" x14ac:dyDescent="0.35"/>
    <row r="160" ht="15.75" customHeight="1" x14ac:dyDescent="0.35"/>
    <row r="161" ht="15.75" customHeight="1" x14ac:dyDescent="0.35"/>
    <row r="162" ht="15.75" customHeight="1" x14ac:dyDescent="0.35"/>
    <row r="163" ht="15.75" customHeight="1" x14ac:dyDescent="0.35"/>
    <row r="164" ht="15.75" customHeight="1" x14ac:dyDescent="0.35"/>
    <row r="165" ht="15.75" customHeight="1" x14ac:dyDescent="0.35"/>
    <row r="166" ht="15.75" customHeight="1" x14ac:dyDescent="0.35"/>
    <row r="167" ht="15.75" customHeight="1" x14ac:dyDescent="0.35"/>
    <row r="168" ht="15.75" customHeight="1" x14ac:dyDescent="0.35"/>
    <row r="169" ht="15.75" customHeight="1" x14ac:dyDescent="0.35"/>
    <row r="170" ht="15.75" customHeight="1" x14ac:dyDescent="0.35"/>
    <row r="171" ht="15.75" customHeight="1" x14ac:dyDescent="0.35"/>
    <row r="172" ht="15.75" customHeight="1" x14ac:dyDescent="0.35"/>
    <row r="173" ht="15.75" customHeight="1" x14ac:dyDescent="0.35"/>
    <row r="174" ht="15.75" customHeight="1" x14ac:dyDescent="0.35"/>
    <row r="175" ht="15.75" customHeight="1" x14ac:dyDescent="0.35"/>
    <row r="176" ht="15.75" customHeight="1" x14ac:dyDescent="0.35"/>
    <row r="177" ht="15.75" customHeight="1" x14ac:dyDescent="0.35"/>
    <row r="178" ht="15.75" customHeight="1" x14ac:dyDescent="0.35"/>
    <row r="179" ht="15.75" customHeight="1" x14ac:dyDescent="0.35"/>
    <row r="180" ht="15.75" customHeight="1" x14ac:dyDescent="0.35"/>
    <row r="181" ht="15.75" customHeight="1" x14ac:dyDescent="0.35"/>
    <row r="182" ht="15.75" customHeight="1" x14ac:dyDescent="0.35"/>
    <row r="183" ht="15.75" customHeight="1" x14ac:dyDescent="0.35"/>
    <row r="184" ht="15.75" customHeight="1" x14ac:dyDescent="0.35"/>
    <row r="185" ht="15.75" customHeight="1" x14ac:dyDescent="0.35"/>
    <row r="186" ht="15.75" customHeight="1" x14ac:dyDescent="0.35"/>
    <row r="187" ht="15.75" customHeight="1" x14ac:dyDescent="0.35"/>
    <row r="188" ht="15.75" customHeight="1" x14ac:dyDescent="0.35"/>
    <row r="189" ht="15.75" customHeight="1" x14ac:dyDescent="0.35"/>
    <row r="190" ht="15.75" customHeight="1" x14ac:dyDescent="0.35"/>
    <row r="191" ht="15.75" customHeight="1" x14ac:dyDescent="0.35"/>
    <row r="192" ht="15.75" customHeight="1" x14ac:dyDescent="0.35"/>
    <row r="193" ht="15.75" customHeight="1" x14ac:dyDescent="0.35"/>
    <row r="194" ht="15.75" customHeight="1" x14ac:dyDescent="0.35"/>
    <row r="195" ht="15.75" customHeight="1" x14ac:dyDescent="0.35"/>
    <row r="196" ht="15.75" customHeight="1" x14ac:dyDescent="0.35"/>
    <row r="197" ht="15.75" customHeight="1" x14ac:dyDescent="0.35"/>
    <row r="198" ht="15.75" customHeight="1" x14ac:dyDescent="0.35"/>
    <row r="199" ht="15.75" customHeight="1" x14ac:dyDescent="0.35"/>
    <row r="200" ht="15.75" customHeight="1" x14ac:dyDescent="0.35"/>
    <row r="201" ht="15.75" customHeight="1" x14ac:dyDescent="0.35"/>
    <row r="202" ht="15.75" customHeight="1" x14ac:dyDescent="0.35"/>
    <row r="203" ht="15.75" customHeight="1" x14ac:dyDescent="0.35"/>
    <row r="204" ht="15.75" customHeight="1" x14ac:dyDescent="0.35"/>
    <row r="205" ht="15.75" customHeight="1" x14ac:dyDescent="0.35"/>
    <row r="206" ht="15.75" customHeight="1" x14ac:dyDescent="0.35"/>
    <row r="207" ht="15.75" customHeight="1" x14ac:dyDescent="0.35"/>
    <row r="208" ht="15.75" customHeight="1" x14ac:dyDescent="0.35"/>
    <row r="209" ht="15.75" customHeight="1" x14ac:dyDescent="0.35"/>
    <row r="210" ht="15.75" customHeight="1" x14ac:dyDescent="0.35"/>
    <row r="211" ht="15.75" customHeight="1" x14ac:dyDescent="0.35"/>
    <row r="212" ht="15.75" customHeight="1" x14ac:dyDescent="0.35"/>
    <row r="213" ht="15.75" customHeight="1" x14ac:dyDescent="0.35"/>
    <row r="214" ht="15.75" customHeight="1" x14ac:dyDescent="0.35"/>
    <row r="215" ht="15.75" customHeight="1" x14ac:dyDescent="0.35"/>
    <row r="216" ht="15.75" customHeight="1" x14ac:dyDescent="0.35"/>
    <row r="217" ht="15.75" customHeight="1" x14ac:dyDescent="0.35"/>
    <row r="218" ht="15.75" customHeight="1" x14ac:dyDescent="0.35"/>
    <row r="219" ht="15.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row r="1000" ht="15.75" customHeight="1" x14ac:dyDescent="0.35"/>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H1000"/>
  <sheetViews>
    <sheetView showGridLines="0" zoomScale="40" zoomScaleNormal="40" workbookViewId="0">
      <selection activeCell="A8" sqref="A8"/>
    </sheetView>
  </sheetViews>
  <sheetFormatPr baseColWidth="10" defaultColWidth="14.453125" defaultRowHeight="15" customHeight="1" x14ac:dyDescent="0.35"/>
  <cols>
    <col min="1" max="1" width="5.453125" customWidth="1"/>
    <col min="2" max="2" width="4.453125" customWidth="1"/>
    <col min="3" max="3" width="7.453125" customWidth="1"/>
    <col min="4" max="4" width="8" customWidth="1"/>
    <col min="5" max="5" width="9.54296875" customWidth="1"/>
    <col min="6" max="6" width="4.453125" customWidth="1"/>
    <col min="7" max="7" width="14.81640625" customWidth="1"/>
    <col min="8" max="8" width="17.54296875" customWidth="1"/>
    <col min="9" max="9" width="38.453125" customWidth="1"/>
    <col min="10" max="10" width="12.7265625" customWidth="1"/>
    <col min="11" max="14" width="5.54296875" customWidth="1"/>
    <col min="15" max="15" width="7" customWidth="1"/>
    <col min="16" max="16" width="10.54296875" customWidth="1"/>
    <col min="17" max="18" width="7" customWidth="1"/>
    <col min="19" max="19" width="12.54296875" customWidth="1"/>
    <col min="20" max="21" width="7" customWidth="1"/>
    <col min="22" max="22" width="13.1796875" customWidth="1"/>
    <col min="23" max="23" width="12.54296875" customWidth="1"/>
    <col min="24" max="24" width="5.81640625" customWidth="1"/>
    <col min="25" max="25" width="9.54296875" customWidth="1"/>
    <col min="26" max="26" width="10" customWidth="1"/>
    <col min="27" max="27" width="11" customWidth="1"/>
    <col min="28" max="28" width="6" customWidth="1"/>
    <col min="29" max="29" width="3.453125" customWidth="1"/>
    <col min="30" max="30" width="19" customWidth="1"/>
    <col min="31" max="31" width="13.54296875" customWidth="1"/>
    <col min="32" max="32" width="11.453125" customWidth="1"/>
    <col min="33" max="33" width="14.1796875" customWidth="1"/>
    <col min="34" max="34" width="13.54296875" customWidth="1"/>
    <col min="35" max="39" width="10.81640625" customWidth="1"/>
    <col min="40" max="40" width="13.453125" customWidth="1"/>
    <col min="41" max="41" width="10.81640625" customWidth="1"/>
    <col min="42" max="42" width="15.54296875" customWidth="1"/>
    <col min="43" max="43" width="15.453125" customWidth="1"/>
    <col min="44" max="44" width="13.453125" customWidth="1"/>
    <col min="45" max="45" width="15" customWidth="1"/>
    <col min="46" max="46" width="12.54296875" customWidth="1"/>
    <col min="47" max="47" width="14" customWidth="1"/>
    <col min="48" max="48" width="10.81640625" customWidth="1"/>
    <col min="49" max="49" width="16.54296875" customWidth="1"/>
    <col min="50" max="50" width="10.81640625" customWidth="1"/>
    <col min="51" max="51" width="15.54296875" customWidth="1"/>
    <col min="52" max="52" width="10.81640625" customWidth="1"/>
    <col min="53" max="53" width="18.81640625" customWidth="1"/>
    <col min="54" max="54" width="14.453125" customWidth="1"/>
    <col min="55" max="55" width="15.54296875" customWidth="1"/>
    <col min="56" max="56" width="10.81640625" customWidth="1"/>
    <col min="57" max="66" width="9.54296875" customWidth="1"/>
    <col min="67" max="67" width="13.453125" customWidth="1"/>
    <col min="68" max="69" width="9.54296875" customWidth="1"/>
    <col min="70" max="70" width="12.81640625" customWidth="1"/>
    <col min="71" max="81" width="9.54296875" customWidth="1"/>
    <col min="82" max="86" width="10.81640625" customWidth="1"/>
  </cols>
  <sheetData>
    <row r="1" spans="1:86" ht="98.25" customHeight="1" x14ac:dyDescent="0.35">
      <c r="A1" s="2" t="s">
        <v>12</v>
      </c>
      <c r="B1" s="2" t="s">
        <v>13</v>
      </c>
      <c r="C1" s="2" t="s">
        <v>14</v>
      </c>
      <c r="D1" s="2" t="s">
        <v>15</v>
      </c>
      <c r="E1" s="2" t="s">
        <v>16</v>
      </c>
      <c r="F1" s="374" t="s">
        <v>17</v>
      </c>
      <c r="G1" s="3" t="s">
        <v>18</v>
      </c>
      <c r="H1" s="4" t="s">
        <v>19</v>
      </c>
      <c r="I1" s="4" t="s">
        <v>20</v>
      </c>
      <c r="J1" s="5" t="s">
        <v>21</v>
      </c>
      <c r="K1" s="5" t="s">
        <v>22</v>
      </c>
      <c r="L1" s="5"/>
      <c r="M1" s="5" t="s">
        <v>23</v>
      </c>
      <c r="N1" s="5" t="s">
        <v>24</v>
      </c>
      <c r="O1" s="7" t="s">
        <v>25</v>
      </c>
      <c r="P1" s="7" t="s">
        <v>26</v>
      </c>
      <c r="Q1" s="7" t="s">
        <v>27</v>
      </c>
      <c r="R1" s="7" t="s">
        <v>28</v>
      </c>
      <c r="S1" s="5" t="s">
        <v>29</v>
      </c>
      <c r="T1" s="5" t="s">
        <v>30</v>
      </c>
      <c r="U1" s="5" t="s">
        <v>31</v>
      </c>
      <c r="V1" s="5" t="s">
        <v>32</v>
      </c>
      <c r="W1" s="5" t="s">
        <v>33</v>
      </c>
      <c r="X1" s="5" t="s">
        <v>34</v>
      </c>
      <c r="Y1" s="5" t="s">
        <v>35</v>
      </c>
      <c r="Z1" s="5" t="s">
        <v>36</v>
      </c>
      <c r="AA1" s="5" t="s">
        <v>37</v>
      </c>
      <c r="AB1" s="5" t="s">
        <v>38</v>
      </c>
      <c r="AC1" s="5" t="s">
        <v>39</v>
      </c>
      <c r="AD1" s="9" t="s">
        <v>40</v>
      </c>
      <c r="AE1" s="9" t="s">
        <v>41</v>
      </c>
      <c r="AF1" s="10" t="s">
        <v>42</v>
      </c>
      <c r="AG1" s="9" t="s">
        <v>43</v>
      </c>
      <c r="AH1" s="11" t="s">
        <v>44</v>
      </c>
      <c r="AI1" s="11" t="s">
        <v>45</v>
      </c>
      <c r="AJ1" s="11" t="s">
        <v>46</v>
      </c>
      <c r="AK1" s="11" t="s">
        <v>47</v>
      </c>
      <c r="AL1" s="12" t="s">
        <v>48</v>
      </c>
      <c r="AM1" s="12" t="s">
        <v>49</v>
      </c>
      <c r="AN1" s="11" t="s">
        <v>50</v>
      </c>
      <c r="AO1" s="11" t="s">
        <v>51</v>
      </c>
      <c r="AP1" s="13" t="s">
        <v>52</v>
      </c>
      <c r="AQ1" s="14" t="s">
        <v>53</v>
      </c>
      <c r="AR1" s="14" t="s">
        <v>54</v>
      </c>
      <c r="AS1" s="14" t="s">
        <v>55</v>
      </c>
      <c r="AT1" s="14" t="s">
        <v>56</v>
      </c>
      <c r="AU1" s="14" t="s">
        <v>57</v>
      </c>
      <c r="AV1" s="14" t="s">
        <v>58</v>
      </c>
      <c r="AW1" s="14" t="s">
        <v>59</v>
      </c>
      <c r="AX1" s="14" t="s">
        <v>60</v>
      </c>
      <c r="AY1" s="15" t="s">
        <v>61</v>
      </c>
      <c r="AZ1" s="15" t="s">
        <v>62</v>
      </c>
      <c r="BA1" s="15" t="s">
        <v>63</v>
      </c>
      <c r="BB1" s="15" t="s">
        <v>64</v>
      </c>
      <c r="BC1" s="15" t="s">
        <v>65</v>
      </c>
      <c r="BD1" s="15" t="s">
        <v>66</v>
      </c>
      <c r="BE1" s="16" t="s">
        <v>67</v>
      </c>
      <c r="BF1" s="16" t="s">
        <v>68</v>
      </c>
      <c r="BG1" s="16" t="s">
        <v>69</v>
      </c>
      <c r="BH1" s="16" t="s">
        <v>70</v>
      </c>
      <c r="BI1" s="16" t="s">
        <v>71</v>
      </c>
      <c r="BJ1" s="375" t="s">
        <v>72</v>
      </c>
      <c r="BK1" s="375" t="s">
        <v>73</v>
      </c>
      <c r="BL1" s="375" t="s">
        <v>74</v>
      </c>
      <c r="BM1" s="375" t="s">
        <v>75</v>
      </c>
      <c r="BN1" s="375" t="s">
        <v>76</v>
      </c>
      <c r="BO1" s="19" t="s">
        <v>77</v>
      </c>
      <c r="BP1" s="19" t="s">
        <v>78</v>
      </c>
      <c r="BQ1" s="19" t="s">
        <v>79</v>
      </c>
      <c r="BR1" s="19" t="s">
        <v>80</v>
      </c>
      <c r="BS1" s="19" t="s">
        <v>81</v>
      </c>
      <c r="BT1" s="19" t="s">
        <v>82</v>
      </c>
      <c r="BU1" s="19" t="s">
        <v>83</v>
      </c>
      <c r="BV1" s="19" t="s">
        <v>84</v>
      </c>
      <c r="BW1" s="19" t="s">
        <v>85</v>
      </c>
      <c r="BX1" s="19" t="s">
        <v>86</v>
      </c>
      <c r="BY1" s="19" t="s">
        <v>87</v>
      </c>
      <c r="BZ1" s="19" t="s">
        <v>88</v>
      </c>
      <c r="CA1" s="19" t="s">
        <v>89</v>
      </c>
      <c r="CB1" s="19" t="s">
        <v>90</v>
      </c>
      <c r="CC1" s="19" t="s">
        <v>91</v>
      </c>
      <c r="CD1" s="13" t="s">
        <v>92</v>
      </c>
      <c r="CE1" s="13" t="s">
        <v>93</v>
      </c>
      <c r="CF1" s="13" t="s">
        <v>94</v>
      </c>
      <c r="CG1" s="13" t="s">
        <v>95</v>
      </c>
      <c r="CH1" s="13" t="s">
        <v>96</v>
      </c>
    </row>
    <row r="2" spans="1:86" ht="39.75" customHeight="1" x14ac:dyDescent="0.35">
      <c r="A2" s="21">
        <v>6</v>
      </c>
      <c r="B2" s="21">
        <v>1</v>
      </c>
      <c r="C2" s="21" t="s">
        <v>97</v>
      </c>
      <c r="D2" s="21" t="s">
        <v>98</v>
      </c>
      <c r="E2" s="376" t="s">
        <v>99</v>
      </c>
      <c r="F2" s="25">
        <v>1</v>
      </c>
      <c r="G2" s="377" t="s">
        <v>100</v>
      </c>
      <c r="H2" s="27" t="s">
        <v>101</v>
      </c>
      <c r="I2" s="378" t="s">
        <v>102</v>
      </c>
      <c r="J2" s="25" t="s">
        <v>103</v>
      </c>
      <c r="K2" s="25"/>
      <c r="L2" s="25"/>
      <c r="M2" s="25"/>
      <c r="N2" s="25" t="s">
        <v>104</v>
      </c>
      <c r="O2" s="25" t="s">
        <v>105</v>
      </c>
      <c r="P2" s="25"/>
      <c r="Q2" s="25" t="s">
        <v>106</v>
      </c>
      <c r="R2" s="25"/>
      <c r="S2" s="25" t="s">
        <v>107</v>
      </c>
      <c r="T2" s="25" t="s">
        <v>108</v>
      </c>
      <c r="U2" s="25"/>
      <c r="V2" s="25"/>
      <c r="W2" s="25"/>
      <c r="X2" s="25"/>
      <c r="Y2" s="25"/>
      <c r="Z2" s="25"/>
      <c r="AA2" s="25" t="s">
        <v>109</v>
      </c>
      <c r="AB2" s="25" t="s">
        <v>110</v>
      </c>
      <c r="AC2" s="27"/>
      <c r="AD2" s="379">
        <f t="shared" ref="AD2:AD66" si="0">AH2+AI2</f>
        <v>102080</v>
      </c>
      <c r="AE2" s="380">
        <f t="shared" ref="AE2:AE66" si="1">SUM(AJ2:AK2)</f>
        <v>102080</v>
      </c>
      <c r="AF2" s="380">
        <f t="shared" ref="AF2:AF66" si="2">SUM(AL2:AM2)</f>
        <v>0</v>
      </c>
      <c r="AG2" s="380">
        <f t="shared" ref="AG2:AG66" si="3">SUM(AN2:AO2)</f>
        <v>0</v>
      </c>
      <c r="AH2" s="380">
        <f t="shared" ref="AH2:AH66" si="4">AJ2+AL2+AN2</f>
        <v>94080</v>
      </c>
      <c r="AI2" s="380">
        <f t="shared" ref="AI2:AI66" si="5">AO2+AM2+AK2</f>
        <v>8000</v>
      </c>
      <c r="AJ2" s="380">
        <f t="shared" ref="AJ2:AJ33" si="6">0.8*AS2</f>
        <v>94080</v>
      </c>
      <c r="AK2" s="380">
        <f t="shared" ref="AK2:AK33" si="7">0.8*AT2</f>
        <v>8000</v>
      </c>
      <c r="AL2" s="380">
        <f t="shared" ref="AL2:AL33" si="8">0.8*AU2</f>
        <v>0</v>
      </c>
      <c r="AM2" s="380">
        <f t="shared" ref="AM2:AM33" si="9">0.8*AV2</f>
        <v>0</v>
      </c>
      <c r="AN2" s="380">
        <f t="shared" ref="AN2:AN33" si="10">AW2</f>
        <v>0</v>
      </c>
      <c r="AO2" s="380">
        <f t="shared" ref="AO2:AO33" si="11">AX2</f>
        <v>0</v>
      </c>
      <c r="AP2" s="381">
        <f t="shared" ref="AP2:AP66" si="12">AQ2+AR2</f>
        <v>127600</v>
      </c>
      <c r="AQ2" s="381">
        <f t="shared" ref="AQ2:AQ33" si="13">AS2+AU2+AW2</f>
        <v>117600</v>
      </c>
      <c r="AR2" s="381">
        <f t="shared" ref="AR2:AR33" si="14">AT2+AV2+AX2</f>
        <v>10000</v>
      </c>
      <c r="AS2" s="381">
        <f>BE2*'Données de référence'!$B$3+Rappel_2019!BF2*'Données de référence'!$B$2+Rappel_2019!BG2*'Données de référence'!$B$4+Rappel_2019!BH2</f>
        <v>117600</v>
      </c>
      <c r="AT2" s="381">
        <f t="shared" ref="AT2:AT66" si="15">BI2</f>
        <v>10000</v>
      </c>
      <c r="AU2" s="381">
        <f>BJ2*'Données de référence'!$C$3+Rappel_2019!BK2*'Données de référence'!$C$2+Rappel_2019!BL2*'Données de référence'!$C$4+Rappel_2019!BM2</f>
        <v>0</v>
      </c>
      <c r="AV2" s="381">
        <f t="shared" ref="AV2:AV66" si="16">BN2</f>
        <v>0</v>
      </c>
      <c r="AW2" s="381">
        <f t="shared" ref="AW2:AW33" si="17">AY2+BA2+BC2</f>
        <v>0</v>
      </c>
      <c r="AX2" s="381">
        <f t="shared" ref="AX2:AX33" si="18">AZ2+BB2+BD2</f>
        <v>0</v>
      </c>
      <c r="AY2" s="381">
        <f>BO2*'Données de référence'!$D$3+Rappel_2019!BP2*'Données de référence'!$D$2+Rappel_2019!BQ2*'Données de référence'!$D$4+Rappel_2019!BR2</f>
        <v>0</v>
      </c>
      <c r="AZ2" s="381">
        <f t="shared" ref="AZ2:AZ66" si="19">BS2</f>
        <v>0</v>
      </c>
      <c r="BA2" s="381">
        <f>BT2*'Données de référence'!$D$3+Rappel_2019!BU2*'Données de référence'!$D$2+Rappel_2019!BV2*'Données de référence'!$D$4+Rappel_2019!BW2</f>
        <v>0</v>
      </c>
      <c r="BB2" s="381">
        <f t="shared" ref="BB2:BB66" si="20">BX2</f>
        <v>0</v>
      </c>
      <c r="BC2" s="381">
        <f>BY2*'Données de référence'!$D$3+Rappel_2019!BZ2*'Données de référence'!$D$2+Rappel_2019!CA2*'Données de référence'!$D$4+Rappel_2019!CB2</f>
        <v>0</v>
      </c>
      <c r="BD2" s="381">
        <f t="shared" ref="BD2:BD66" si="21">CC2</f>
        <v>0</v>
      </c>
      <c r="BE2" s="106">
        <v>120</v>
      </c>
      <c r="BF2" s="106"/>
      <c r="BG2" s="106">
        <v>380</v>
      </c>
      <c r="BH2" s="106">
        <v>70000</v>
      </c>
      <c r="BI2" s="106">
        <v>10000</v>
      </c>
      <c r="BJ2" s="375"/>
      <c r="BK2" s="375"/>
      <c r="BL2" s="375"/>
      <c r="BM2" s="375"/>
      <c r="BN2" s="375"/>
      <c r="BO2" s="382"/>
      <c r="BP2" s="382"/>
      <c r="BQ2" s="382"/>
      <c r="BR2" s="382"/>
      <c r="BS2" s="382"/>
      <c r="BT2" s="382"/>
      <c r="BU2" s="382"/>
      <c r="BV2" s="382"/>
      <c r="BW2" s="382"/>
      <c r="BX2" s="382"/>
      <c r="BY2" s="382"/>
      <c r="BZ2" s="382"/>
      <c r="CA2" s="382"/>
      <c r="CB2" s="382"/>
      <c r="CC2" s="382"/>
      <c r="CD2" s="383">
        <f t="shared" ref="CD2:CD33" si="22">BO2+BT2+BY2</f>
        <v>0</v>
      </c>
      <c r="CE2" s="383">
        <f t="shared" ref="CE2:CE33" si="23">BP2+BU2+BZ2</f>
        <v>0</v>
      </c>
      <c r="CF2" s="383">
        <f t="shared" ref="CF2:CF33" si="24">BQ2+BV2+CA2</f>
        <v>0</v>
      </c>
      <c r="CG2" s="383">
        <f t="shared" ref="CG2:CG33" si="25">BR2+BW2+CB2</f>
        <v>0</v>
      </c>
      <c r="CH2" s="383">
        <f t="shared" ref="CH2:CH33" si="26">BS2+BX2+CC2</f>
        <v>0</v>
      </c>
    </row>
    <row r="3" spans="1:86" ht="39.75" customHeight="1" x14ac:dyDescent="0.35">
      <c r="A3" s="21">
        <v>6</v>
      </c>
      <c r="B3" s="21">
        <v>1</v>
      </c>
      <c r="C3" s="21" t="s">
        <v>97</v>
      </c>
      <c r="D3" s="21" t="s">
        <v>98</v>
      </c>
      <c r="E3" s="376" t="s">
        <v>99</v>
      </c>
      <c r="F3" s="25">
        <v>2</v>
      </c>
      <c r="G3" s="377" t="s">
        <v>111</v>
      </c>
      <c r="H3" s="27" t="s">
        <v>112</v>
      </c>
      <c r="I3" s="35" t="s">
        <v>113</v>
      </c>
      <c r="J3" s="25" t="s">
        <v>114</v>
      </c>
      <c r="K3" s="25"/>
      <c r="L3" s="25"/>
      <c r="M3" s="25"/>
      <c r="N3" s="25" t="s">
        <v>115</v>
      </c>
      <c r="O3" s="25" t="s">
        <v>116</v>
      </c>
      <c r="P3" s="25" t="s">
        <v>117</v>
      </c>
      <c r="Q3" s="25" t="s">
        <v>106</v>
      </c>
      <c r="R3" s="25"/>
      <c r="S3" s="25" t="s">
        <v>107</v>
      </c>
      <c r="T3" s="25" t="s">
        <v>108</v>
      </c>
      <c r="U3" s="25"/>
      <c r="V3" s="25"/>
      <c r="W3" s="25"/>
      <c r="X3" s="25"/>
      <c r="Y3" s="25"/>
      <c r="Z3" s="25"/>
      <c r="AA3" s="25" t="s">
        <v>109</v>
      </c>
      <c r="AB3" s="25" t="s">
        <v>110</v>
      </c>
      <c r="AC3" s="27"/>
      <c r="AD3" s="379">
        <f t="shared" si="0"/>
        <v>32448</v>
      </c>
      <c r="AE3" s="380">
        <f t="shared" si="1"/>
        <v>32448</v>
      </c>
      <c r="AF3" s="380">
        <f t="shared" si="2"/>
        <v>0</v>
      </c>
      <c r="AG3" s="380">
        <f t="shared" si="3"/>
        <v>0</v>
      </c>
      <c r="AH3" s="380">
        <f t="shared" si="4"/>
        <v>32448</v>
      </c>
      <c r="AI3" s="380">
        <f t="shared" si="5"/>
        <v>0</v>
      </c>
      <c r="AJ3" s="380">
        <f t="shared" si="6"/>
        <v>32448</v>
      </c>
      <c r="AK3" s="380">
        <f t="shared" si="7"/>
        <v>0</v>
      </c>
      <c r="AL3" s="380">
        <f t="shared" si="8"/>
        <v>0</v>
      </c>
      <c r="AM3" s="380">
        <f t="shared" si="9"/>
        <v>0</v>
      </c>
      <c r="AN3" s="380">
        <f t="shared" si="10"/>
        <v>0</v>
      </c>
      <c r="AO3" s="380">
        <f t="shared" si="11"/>
        <v>0</v>
      </c>
      <c r="AP3" s="381">
        <f t="shared" si="12"/>
        <v>40560</v>
      </c>
      <c r="AQ3" s="381">
        <f t="shared" si="13"/>
        <v>40560</v>
      </c>
      <c r="AR3" s="381">
        <f t="shared" si="14"/>
        <v>0</v>
      </c>
      <c r="AS3" s="381">
        <f>BE3*'Données de référence'!$B$3+Rappel_2019!BF3*'Données de référence'!$B$2+Rappel_2019!BG3*'Données de référence'!$B$4+Rappel_2019!BH3</f>
        <v>40560</v>
      </c>
      <c r="AT3" s="381">
        <f t="shared" si="15"/>
        <v>0</v>
      </c>
      <c r="AU3" s="381">
        <f>BJ3*'Données de référence'!$C$3+Rappel_2019!BK3*'Données de référence'!$C$2+Rappel_2019!BL3*'Données de référence'!$C$4+Rappel_2019!BM3</f>
        <v>0</v>
      </c>
      <c r="AV3" s="381">
        <f t="shared" si="16"/>
        <v>0</v>
      </c>
      <c r="AW3" s="381">
        <f t="shared" si="17"/>
        <v>0</v>
      </c>
      <c r="AX3" s="381">
        <f t="shared" si="18"/>
        <v>0</v>
      </c>
      <c r="AY3" s="381">
        <f>BO3*'Données de référence'!$D$3+Rappel_2019!BP3*'Données de référence'!$D$2+Rappel_2019!BQ3*'Données de référence'!$D$4+Rappel_2019!BR3</f>
        <v>0</v>
      </c>
      <c r="AZ3" s="381">
        <f t="shared" si="19"/>
        <v>0</v>
      </c>
      <c r="BA3" s="381">
        <f>BT3*'Données de référence'!$D$3+Rappel_2019!BU3*'Données de référence'!$D$2+Rappel_2019!BV3*'Données de référence'!$D$4+Rappel_2019!BW3</f>
        <v>0</v>
      </c>
      <c r="BB3" s="381">
        <f t="shared" si="20"/>
        <v>0</v>
      </c>
      <c r="BC3" s="381">
        <f>BY3*'Données de référence'!$D$3+Rappel_2019!BZ3*'Données de référence'!$D$2+Rappel_2019!CA3*'Données de référence'!$D$4+Rappel_2019!CB3</f>
        <v>0</v>
      </c>
      <c r="BD3" s="381">
        <f t="shared" si="21"/>
        <v>0</v>
      </c>
      <c r="BE3" s="106">
        <v>120</v>
      </c>
      <c r="BF3" s="106"/>
      <c r="BG3" s="106">
        <v>300</v>
      </c>
      <c r="BH3" s="106"/>
      <c r="BI3" s="106"/>
      <c r="BJ3" s="375"/>
      <c r="BK3" s="375"/>
      <c r="BL3" s="375"/>
      <c r="BM3" s="375"/>
      <c r="BN3" s="375"/>
      <c r="BO3" s="382"/>
      <c r="BP3" s="382"/>
      <c r="BQ3" s="382"/>
      <c r="BR3" s="382"/>
      <c r="BS3" s="382"/>
      <c r="BT3" s="382"/>
      <c r="BU3" s="382"/>
      <c r="BV3" s="382"/>
      <c r="BW3" s="382"/>
      <c r="BX3" s="382"/>
      <c r="BY3" s="382"/>
      <c r="BZ3" s="382"/>
      <c r="CA3" s="382"/>
      <c r="CB3" s="382"/>
      <c r="CC3" s="382"/>
      <c r="CD3" s="383">
        <f t="shared" si="22"/>
        <v>0</v>
      </c>
      <c r="CE3" s="383">
        <f t="shared" si="23"/>
        <v>0</v>
      </c>
      <c r="CF3" s="383">
        <f t="shared" si="24"/>
        <v>0</v>
      </c>
      <c r="CG3" s="383">
        <f t="shared" si="25"/>
        <v>0</v>
      </c>
      <c r="CH3" s="383">
        <f t="shared" si="26"/>
        <v>0</v>
      </c>
    </row>
    <row r="4" spans="1:86" ht="39.75" customHeight="1" x14ac:dyDescent="0.35">
      <c r="A4" s="25">
        <v>6</v>
      </c>
      <c r="B4" s="25">
        <v>1</v>
      </c>
      <c r="C4" s="25" t="s">
        <v>97</v>
      </c>
      <c r="D4" s="25" t="s">
        <v>98</v>
      </c>
      <c r="E4" s="42" t="s">
        <v>99</v>
      </c>
      <c r="F4" s="25">
        <v>3</v>
      </c>
      <c r="G4" s="384" t="s">
        <v>118</v>
      </c>
      <c r="H4" s="43" t="s">
        <v>119</v>
      </c>
      <c r="I4" s="43" t="s">
        <v>120</v>
      </c>
      <c r="J4" s="25" t="s">
        <v>103</v>
      </c>
      <c r="K4" s="385"/>
      <c r="L4" s="385"/>
      <c r="M4" s="385"/>
      <c r="N4" s="25" t="s">
        <v>104</v>
      </c>
      <c r="O4" s="385" t="s">
        <v>105</v>
      </c>
      <c r="P4" s="385"/>
      <c r="Q4" s="385" t="s">
        <v>106</v>
      </c>
      <c r="R4" s="385"/>
      <c r="S4" s="25" t="s">
        <v>107</v>
      </c>
      <c r="T4" s="25" t="s">
        <v>108</v>
      </c>
      <c r="U4" s="25"/>
      <c r="V4" s="385"/>
      <c r="W4" s="25"/>
      <c r="X4" s="385"/>
      <c r="Y4" s="385"/>
      <c r="Z4" s="385"/>
      <c r="AA4" s="25" t="s">
        <v>121</v>
      </c>
      <c r="AB4" s="25" t="s">
        <v>110</v>
      </c>
      <c r="AC4" s="377"/>
      <c r="AD4" s="379">
        <f t="shared" si="0"/>
        <v>144784</v>
      </c>
      <c r="AE4" s="380">
        <f t="shared" si="1"/>
        <v>144784</v>
      </c>
      <c r="AF4" s="380">
        <f t="shared" si="2"/>
        <v>0</v>
      </c>
      <c r="AG4" s="380">
        <f t="shared" si="3"/>
        <v>0</v>
      </c>
      <c r="AH4" s="380">
        <f t="shared" si="4"/>
        <v>142784</v>
      </c>
      <c r="AI4" s="380">
        <f t="shared" si="5"/>
        <v>2000</v>
      </c>
      <c r="AJ4" s="380">
        <f t="shared" si="6"/>
        <v>142784</v>
      </c>
      <c r="AK4" s="380">
        <f t="shared" si="7"/>
        <v>2000</v>
      </c>
      <c r="AL4" s="380">
        <f t="shared" si="8"/>
        <v>0</v>
      </c>
      <c r="AM4" s="380">
        <f t="shared" si="9"/>
        <v>0</v>
      </c>
      <c r="AN4" s="380">
        <f t="shared" si="10"/>
        <v>0</v>
      </c>
      <c r="AO4" s="380">
        <f t="shared" si="11"/>
        <v>0</v>
      </c>
      <c r="AP4" s="381">
        <f t="shared" si="12"/>
        <v>180980</v>
      </c>
      <c r="AQ4" s="381">
        <f t="shared" si="13"/>
        <v>178480</v>
      </c>
      <c r="AR4" s="381">
        <f t="shared" si="14"/>
        <v>2500</v>
      </c>
      <c r="AS4" s="381">
        <f>BE4*'Données de référence'!$B$3+Rappel_2019!BF4*'Données de référence'!$B$2+Rappel_2019!BG4*'Données de référence'!$B$4+Rappel_2019!BH4</f>
        <v>178480</v>
      </c>
      <c r="AT4" s="381">
        <f t="shared" si="15"/>
        <v>2500</v>
      </c>
      <c r="AU4" s="381">
        <f>BJ4*'Données de référence'!$C$3+Rappel_2019!BK4*'Données de référence'!$C$2+Rappel_2019!BL4*'Données de référence'!$C$4+Rappel_2019!BM4</f>
        <v>0</v>
      </c>
      <c r="AV4" s="381">
        <f t="shared" si="16"/>
        <v>0</v>
      </c>
      <c r="AW4" s="381">
        <f t="shared" si="17"/>
        <v>0</v>
      </c>
      <c r="AX4" s="381">
        <f t="shared" si="18"/>
        <v>0</v>
      </c>
      <c r="AY4" s="381">
        <f>BO4*'Données de référence'!$D$3+Rappel_2019!BP4*'Données de référence'!$D$2+Rappel_2019!BQ4*'Données de référence'!$D$4+Rappel_2019!BR4</f>
        <v>0</v>
      </c>
      <c r="AZ4" s="381">
        <f t="shared" si="19"/>
        <v>0</v>
      </c>
      <c r="BA4" s="381">
        <f>BT4*'Données de référence'!$D$3+Rappel_2019!BU4*'Données de référence'!$D$2+Rappel_2019!BV4*'Données de référence'!$D$4+Rappel_2019!BW4</f>
        <v>0</v>
      </c>
      <c r="BB4" s="381">
        <f t="shared" si="20"/>
        <v>0</v>
      </c>
      <c r="BC4" s="381">
        <f>BY4*'Données de référence'!$D$3+Rappel_2019!BZ4*'Données de référence'!$D$2+Rappel_2019!CA4*'Données de référence'!$D$4+Rappel_2019!CB4</f>
        <v>0</v>
      </c>
      <c r="BD4" s="381">
        <f t="shared" si="21"/>
        <v>0</v>
      </c>
      <c r="BE4" s="106">
        <v>200</v>
      </c>
      <c r="BF4" s="106"/>
      <c r="BG4" s="106">
        <v>1760</v>
      </c>
      <c r="BH4" s="106"/>
      <c r="BI4" s="106">
        <v>2500</v>
      </c>
      <c r="BJ4" s="375"/>
      <c r="BK4" s="375"/>
      <c r="BL4" s="375"/>
      <c r="BM4" s="375"/>
      <c r="BN4" s="375"/>
      <c r="BO4" s="382"/>
      <c r="BP4" s="382"/>
      <c r="BQ4" s="382"/>
      <c r="BR4" s="382"/>
      <c r="BS4" s="382"/>
      <c r="BT4" s="382"/>
      <c r="BU4" s="382"/>
      <c r="BV4" s="382"/>
      <c r="BW4" s="382"/>
      <c r="BX4" s="382"/>
      <c r="BY4" s="382"/>
      <c r="BZ4" s="382"/>
      <c r="CA4" s="382"/>
      <c r="CB4" s="382"/>
      <c r="CC4" s="382"/>
      <c r="CD4" s="383">
        <f t="shared" si="22"/>
        <v>0</v>
      </c>
      <c r="CE4" s="383">
        <f t="shared" si="23"/>
        <v>0</v>
      </c>
      <c r="CF4" s="383">
        <f t="shared" si="24"/>
        <v>0</v>
      </c>
      <c r="CG4" s="383">
        <f t="shared" si="25"/>
        <v>0</v>
      </c>
      <c r="CH4" s="383">
        <f t="shared" si="26"/>
        <v>0</v>
      </c>
    </row>
    <row r="5" spans="1:86" ht="39.75" customHeight="1" x14ac:dyDescent="0.35">
      <c r="A5" s="25">
        <v>6</v>
      </c>
      <c r="B5" s="25">
        <v>1</v>
      </c>
      <c r="C5" s="25" t="s">
        <v>97</v>
      </c>
      <c r="D5" s="25" t="s">
        <v>98</v>
      </c>
      <c r="E5" s="42" t="s">
        <v>99</v>
      </c>
      <c r="F5" s="25">
        <v>4</v>
      </c>
      <c r="G5" s="377" t="s">
        <v>122</v>
      </c>
      <c r="H5" s="245" t="s">
        <v>123</v>
      </c>
      <c r="I5" s="43" t="s">
        <v>124</v>
      </c>
      <c r="J5" s="25" t="s">
        <v>103</v>
      </c>
      <c r="K5" s="25"/>
      <c r="L5" s="25"/>
      <c r="M5" s="25"/>
      <c r="N5" s="25" t="s">
        <v>104</v>
      </c>
      <c r="O5" s="25" t="s">
        <v>105</v>
      </c>
      <c r="P5" s="25"/>
      <c r="Q5" s="25" t="s">
        <v>106</v>
      </c>
      <c r="R5" s="25"/>
      <c r="S5" s="25" t="s">
        <v>125</v>
      </c>
      <c r="T5" s="25" t="s">
        <v>108</v>
      </c>
      <c r="U5" s="25"/>
      <c r="V5" s="25"/>
      <c r="W5" s="25"/>
      <c r="X5" s="25"/>
      <c r="Y5" s="25"/>
      <c r="Z5" s="25"/>
      <c r="AA5" s="25" t="s">
        <v>126</v>
      </c>
      <c r="AB5" s="25" t="s">
        <v>127</v>
      </c>
      <c r="AC5" s="27"/>
      <c r="AD5" s="379">
        <f t="shared" si="0"/>
        <v>12340.24</v>
      </c>
      <c r="AE5" s="380">
        <f t="shared" si="1"/>
        <v>0</v>
      </c>
      <c r="AF5" s="380">
        <f t="shared" si="2"/>
        <v>12340.24</v>
      </c>
      <c r="AG5" s="380">
        <f t="shared" si="3"/>
        <v>0</v>
      </c>
      <c r="AH5" s="380">
        <f t="shared" si="4"/>
        <v>12340.24</v>
      </c>
      <c r="AI5" s="380">
        <f t="shared" si="5"/>
        <v>0</v>
      </c>
      <c r="AJ5" s="380">
        <f t="shared" si="6"/>
        <v>0</v>
      </c>
      <c r="AK5" s="380">
        <f t="shared" si="7"/>
        <v>0</v>
      </c>
      <c r="AL5" s="380">
        <f t="shared" si="8"/>
        <v>12340.24</v>
      </c>
      <c r="AM5" s="380">
        <f t="shared" si="9"/>
        <v>0</v>
      </c>
      <c r="AN5" s="380">
        <f t="shared" si="10"/>
        <v>0</v>
      </c>
      <c r="AO5" s="380">
        <f t="shared" si="11"/>
        <v>0</v>
      </c>
      <c r="AP5" s="381">
        <f t="shared" si="12"/>
        <v>15425.3</v>
      </c>
      <c r="AQ5" s="381">
        <f t="shared" si="13"/>
        <v>15425.3</v>
      </c>
      <c r="AR5" s="381">
        <f t="shared" si="14"/>
        <v>0</v>
      </c>
      <c r="AS5" s="381">
        <f>BE5*'Données de référence'!$B$3+Rappel_2019!BF5*'Données de référence'!$B$2+Rappel_2019!BG5*'Données de référence'!$B$4+Rappel_2019!BH5</f>
        <v>0</v>
      </c>
      <c r="AT5" s="381">
        <f t="shared" si="15"/>
        <v>0</v>
      </c>
      <c r="AU5" s="381">
        <f>BJ5*'Données de référence'!$C$3+Rappel_2019!BK5*'Données de référence'!$C$2+Rappel_2019!BL5*'Données de référence'!$C$4+Rappel_2019!BM5</f>
        <v>15425.3</v>
      </c>
      <c r="AV5" s="381">
        <f t="shared" si="16"/>
        <v>0</v>
      </c>
      <c r="AW5" s="381">
        <f t="shared" si="17"/>
        <v>0</v>
      </c>
      <c r="AX5" s="381">
        <f t="shared" si="18"/>
        <v>0</v>
      </c>
      <c r="AY5" s="381">
        <f>BO5*'Données de référence'!$D$3+Rappel_2019!BP5*'Données de référence'!$D$2+Rappel_2019!BQ5*'Données de référence'!$D$4+Rappel_2019!BR5</f>
        <v>0</v>
      </c>
      <c r="AZ5" s="381">
        <f t="shared" si="19"/>
        <v>0</v>
      </c>
      <c r="BA5" s="381">
        <f>BT5*'Données de référence'!$D$3+Rappel_2019!BU5*'Données de référence'!$D$2+Rappel_2019!BV5*'Données de référence'!$D$4+Rappel_2019!BW5</f>
        <v>0</v>
      </c>
      <c r="BB5" s="381">
        <f t="shared" si="20"/>
        <v>0</v>
      </c>
      <c r="BC5" s="381">
        <f>BY5*'Données de référence'!$D$3+Rappel_2019!BZ5*'Données de référence'!$D$2+Rappel_2019!CA5*'Données de référence'!$D$4+Rappel_2019!CB5</f>
        <v>0</v>
      </c>
      <c r="BD5" s="381">
        <f t="shared" si="21"/>
        <v>0</v>
      </c>
      <c r="BE5" s="48"/>
      <c r="BF5" s="48"/>
      <c r="BG5" s="48"/>
      <c r="BH5" s="48"/>
      <c r="BI5" s="48"/>
      <c r="BJ5" s="375">
        <v>80</v>
      </c>
      <c r="BK5" s="375"/>
      <c r="BL5" s="375">
        <v>150</v>
      </c>
      <c r="BM5" s="375"/>
      <c r="BN5" s="375"/>
      <c r="BO5" s="382"/>
      <c r="BP5" s="382"/>
      <c r="BQ5" s="382"/>
      <c r="BR5" s="382"/>
      <c r="BS5" s="382"/>
      <c r="BT5" s="382"/>
      <c r="BU5" s="382"/>
      <c r="BV5" s="382"/>
      <c r="BW5" s="382"/>
      <c r="BX5" s="382"/>
      <c r="BY5" s="382"/>
      <c r="BZ5" s="382"/>
      <c r="CA5" s="382"/>
      <c r="CB5" s="382"/>
      <c r="CC5" s="382"/>
      <c r="CD5" s="383">
        <f t="shared" si="22"/>
        <v>0</v>
      </c>
      <c r="CE5" s="383">
        <f t="shared" si="23"/>
        <v>0</v>
      </c>
      <c r="CF5" s="383">
        <f t="shared" si="24"/>
        <v>0</v>
      </c>
      <c r="CG5" s="383">
        <f t="shared" si="25"/>
        <v>0</v>
      </c>
      <c r="CH5" s="383">
        <f t="shared" si="26"/>
        <v>0</v>
      </c>
    </row>
    <row r="6" spans="1:86" ht="39.75" customHeight="1" x14ac:dyDescent="0.35">
      <c r="A6" s="25">
        <v>6</v>
      </c>
      <c r="B6" s="25">
        <v>1</v>
      </c>
      <c r="C6" s="25" t="s">
        <v>97</v>
      </c>
      <c r="D6" s="25" t="s">
        <v>98</v>
      </c>
      <c r="E6" s="42" t="s">
        <v>99</v>
      </c>
      <c r="F6" s="25">
        <v>5</v>
      </c>
      <c r="G6" s="386" t="s">
        <v>128</v>
      </c>
      <c r="H6" s="387" t="s">
        <v>129</v>
      </c>
      <c r="I6" s="43" t="s">
        <v>130</v>
      </c>
      <c r="J6" s="25" t="s">
        <v>114</v>
      </c>
      <c r="K6" s="25"/>
      <c r="L6" s="25"/>
      <c r="M6" s="25"/>
      <c r="N6" s="25" t="s">
        <v>115</v>
      </c>
      <c r="O6" s="25" t="s">
        <v>116</v>
      </c>
      <c r="P6" s="25" t="s">
        <v>131</v>
      </c>
      <c r="Q6" s="25" t="s">
        <v>106</v>
      </c>
      <c r="R6" s="25"/>
      <c r="S6" s="25" t="s">
        <v>107</v>
      </c>
      <c r="T6" s="25" t="s">
        <v>108</v>
      </c>
      <c r="U6" s="25"/>
      <c r="V6" s="25"/>
      <c r="W6" s="25"/>
      <c r="X6" s="25"/>
      <c r="Y6" s="25"/>
      <c r="Z6" s="25"/>
      <c r="AA6" s="25" t="s">
        <v>109</v>
      </c>
      <c r="AB6" s="25" t="s">
        <v>110</v>
      </c>
      <c r="AC6" s="27"/>
      <c r="AD6" s="379">
        <f t="shared" si="0"/>
        <v>21632</v>
      </c>
      <c r="AE6" s="380">
        <f t="shared" si="1"/>
        <v>21632</v>
      </c>
      <c r="AF6" s="380">
        <f t="shared" si="2"/>
        <v>0</v>
      </c>
      <c r="AG6" s="380">
        <f t="shared" si="3"/>
        <v>0</v>
      </c>
      <c r="AH6" s="380">
        <f t="shared" si="4"/>
        <v>21632</v>
      </c>
      <c r="AI6" s="380">
        <f t="shared" si="5"/>
        <v>0</v>
      </c>
      <c r="AJ6" s="380">
        <f t="shared" si="6"/>
        <v>21632</v>
      </c>
      <c r="AK6" s="380">
        <f t="shared" si="7"/>
        <v>0</v>
      </c>
      <c r="AL6" s="380">
        <f t="shared" si="8"/>
        <v>0</v>
      </c>
      <c r="AM6" s="380">
        <f t="shared" si="9"/>
        <v>0</v>
      </c>
      <c r="AN6" s="380">
        <f t="shared" si="10"/>
        <v>0</v>
      </c>
      <c r="AO6" s="380">
        <f t="shared" si="11"/>
        <v>0</v>
      </c>
      <c r="AP6" s="381">
        <f t="shared" si="12"/>
        <v>27040</v>
      </c>
      <c r="AQ6" s="381">
        <f t="shared" si="13"/>
        <v>27040</v>
      </c>
      <c r="AR6" s="381">
        <f t="shared" si="14"/>
        <v>0</v>
      </c>
      <c r="AS6" s="381">
        <f>BE6*'Données de référence'!$B$3+Rappel_2019!BF6*'Données de référence'!$B$2+Rappel_2019!BG6*'Données de référence'!$B$4+Rappel_2019!BH6</f>
        <v>27040</v>
      </c>
      <c r="AT6" s="381">
        <f t="shared" si="15"/>
        <v>0</v>
      </c>
      <c r="AU6" s="381">
        <f>BJ6*'Données de référence'!$C$3+Rappel_2019!BK6*'Données de référence'!$C$2+Rappel_2019!BL6*'Données de référence'!$C$4+Rappel_2019!BM6</f>
        <v>0</v>
      </c>
      <c r="AV6" s="381">
        <f t="shared" si="16"/>
        <v>0</v>
      </c>
      <c r="AW6" s="381">
        <f t="shared" si="17"/>
        <v>0</v>
      </c>
      <c r="AX6" s="381">
        <f t="shared" si="18"/>
        <v>0</v>
      </c>
      <c r="AY6" s="381">
        <f>BO6*'Données de référence'!$D$3+Rappel_2019!BP6*'Données de référence'!$D$2+Rappel_2019!BQ6*'Données de référence'!$D$4+Rappel_2019!BR6</f>
        <v>0</v>
      </c>
      <c r="AZ6" s="381">
        <f t="shared" si="19"/>
        <v>0</v>
      </c>
      <c r="BA6" s="381">
        <f>BT6*'Données de référence'!$D$3+Rappel_2019!BU6*'Données de référence'!$D$2+Rappel_2019!BV6*'Données de référence'!$D$4+Rappel_2019!BW6</f>
        <v>0</v>
      </c>
      <c r="BB6" s="381">
        <f t="shared" si="20"/>
        <v>0</v>
      </c>
      <c r="BC6" s="381">
        <f>BY6*'Données de référence'!$D$3+Rappel_2019!BZ6*'Données de référence'!$D$2+Rappel_2019!CA6*'Données de référence'!$D$4+Rappel_2019!CB6</f>
        <v>0</v>
      </c>
      <c r="BD6" s="381">
        <f t="shared" si="21"/>
        <v>0</v>
      </c>
      <c r="BE6" s="106">
        <v>80</v>
      </c>
      <c r="BF6" s="106"/>
      <c r="BG6" s="106">
        <v>200</v>
      </c>
      <c r="BH6" s="106"/>
      <c r="BI6" s="106"/>
      <c r="BJ6" s="375"/>
      <c r="BK6" s="375"/>
      <c r="BL6" s="375"/>
      <c r="BM6" s="375"/>
      <c r="BN6" s="375"/>
      <c r="BO6" s="382"/>
      <c r="BP6" s="382"/>
      <c r="BQ6" s="382"/>
      <c r="BR6" s="382"/>
      <c r="BS6" s="382"/>
      <c r="BT6" s="382"/>
      <c r="BU6" s="382"/>
      <c r="BV6" s="382"/>
      <c r="BW6" s="382"/>
      <c r="BX6" s="382"/>
      <c r="BY6" s="382"/>
      <c r="BZ6" s="382"/>
      <c r="CA6" s="382"/>
      <c r="CB6" s="382"/>
      <c r="CC6" s="382"/>
      <c r="CD6" s="383">
        <f t="shared" si="22"/>
        <v>0</v>
      </c>
      <c r="CE6" s="383">
        <f t="shared" si="23"/>
        <v>0</v>
      </c>
      <c r="CF6" s="383">
        <f t="shared" si="24"/>
        <v>0</v>
      </c>
      <c r="CG6" s="383">
        <f t="shared" si="25"/>
        <v>0</v>
      </c>
      <c r="CH6" s="383">
        <f t="shared" si="26"/>
        <v>0</v>
      </c>
    </row>
    <row r="7" spans="1:86" ht="39.75" customHeight="1" x14ac:dyDescent="0.35">
      <c r="A7" s="25">
        <v>6</v>
      </c>
      <c r="B7" s="25">
        <v>1</v>
      </c>
      <c r="C7" s="25" t="s">
        <v>97</v>
      </c>
      <c r="D7" s="25" t="s">
        <v>98</v>
      </c>
      <c r="E7" s="42" t="s">
        <v>132</v>
      </c>
      <c r="F7" s="25">
        <v>6</v>
      </c>
      <c r="G7" s="377" t="s">
        <v>133</v>
      </c>
      <c r="H7" s="27" t="s">
        <v>134</v>
      </c>
      <c r="I7" s="378" t="s">
        <v>135</v>
      </c>
      <c r="J7" s="25" t="s">
        <v>103</v>
      </c>
      <c r="K7" s="25"/>
      <c r="L7" s="25"/>
      <c r="M7" s="25"/>
      <c r="N7" s="25" t="s">
        <v>104</v>
      </c>
      <c r="O7" s="25" t="s">
        <v>105</v>
      </c>
      <c r="P7" s="25"/>
      <c r="Q7" s="25" t="s">
        <v>106</v>
      </c>
      <c r="R7" s="25"/>
      <c r="S7" s="25" t="s">
        <v>107</v>
      </c>
      <c r="T7" s="25" t="s">
        <v>108</v>
      </c>
      <c r="U7" s="25"/>
      <c r="V7" s="25"/>
      <c r="W7" s="25"/>
      <c r="X7" s="25"/>
      <c r="Y7" s="25"/>
      <c r="Z7" s="25"/>
      <c r="AA7" s="25" t="s">
        <v>121</v>
      </c>
      <c r="AB7" s="25" t="s">
        <v>110</v>
      </c>
      <c r="AC7" s="27"/>
      <c r="AD7" s="379">
        <f t="shared" si="0"/>
        <v>34408</v>
      </c>
      <c r="AE7" s="380">
        <f t="shared" si="1"/>
        <v>34408</v>
      </c>
      <c r="AF7" s="380">
        <f t="shared" si="2"/>
        <v>0</v>
      </c>
      <c r="AG7" s="380">
        <f t="shared" si="3"/>
        <v>0</v>
      </c>
      <c r="AH7" s="380">
        <f t="shared" si="4"/>
        <v>32448</v>
      </c>
      <c r="AI7" s="380">
        <f t="shared" si="5"/>
        <v>1960</v>
      </c>
      <c r="AJ7" s="380">
        <f t="shared" si="6"/>
        <v>32448</v>
      </c>
      <c r="AK7" s="380">
        <f t="shared" si="7"/>
        <v>1960</v>
      </c>
      <c r="AL7" s="380">
        <f t="shared" si="8"/>
        <v>0</v>
      </c>
      <c r="AM7" s="380">
        <f t="shared" si="9"/>
        <v>0</v>
      </c>
      <c r="AN7" s="380">
        <f t="shared" si="10"/>
        <v>0</v>
      </c>
      <c r="AO7" s="380">
        <f t="shared" si="11"/>
        <v>0</v>
      </c>
      <c r="AP7" s="381">
        <f t="shared" si="12"/>
        <v>43010</v>
      </c>
      <c r="AQ7" s="381">
        <f t="shared" si="13"/>
        <v>40560</v>
      </c>
      <c r="AR7" s="381">
        <f t="shared" si="14"/>
        <v>2450</v>
      </c>
      <c r="AS7" s="381">
        <f>BE7*'Données de référence'!$B$3+Rappel_2019!BF7*'Données de référence'!$B$2+Rappel_2019!BG7*'Données de référence'!$B$4+Rappel_2019!BH7</f>
        <v>40560</v>
      </c>
      <c r="AT7" s="381">
        <f t="shared" si="15"/>
        <v>2450</v>
      </c>
      <c r="AU7" s="381">
        <f>BJ7*'Données de référence'!$C$3+Rappel_2019!BK7*'Données de référence'!$C$2+Rappel_2019!BL7*'Données de référence'!$C$4+Rappel_2019!BM7</f>
        <v>0</v>
      </c>
      <c r="AV7" s="381">
        <f t="shared" si="16"/>
        <v>0</v>
      </c>
      <c r="AW7" s="381">
        <f t="shared" si="17"/>
        <v>0</v>
      </c>
      <c r="AX7" s="381">
        <f t="shared" si="18"/>
        <v>0</v>
      </c>
      <c r="AY7" s="381">
        <f>BO7*'Données de référence'!$D$3+Rappel_2019!BP7*'Données de référence'!$D$2+Rappel_2019!BQ7*'Données de référence'!$D$4+Rappel_2019!BR7</f>
        <v>0</v>
      </c>
      <c r="AZ7" s="381">
        <f t="shared" si="19"/>
        <v>0</v>
      </c>
      <c r="BA7" s="381">
        <f>BT7*'Données de référence'!$D$3+Rappel_2019!BU7*'Données de référence'!$D$2+Rappel_2019!BV7*'Données de référence'!$D$4+Rappel_2019!BW7</f>
        <v>0</v>
      </c>
      <c r="BB7" s="381">
        <f t="shared" si="20"/>
        <v>0</v>
      </c>
      <c r="BC7" s="381">
        <f>BY7*'Données de référence'!$D$3+Rappel_2019!BZ7*'Données de référence'!$D$2+Rappel_2019!CA7*'Données de référence'!$D$4+Rappel_2019!CB7</f>
        <v>0</v>
      </c>
      <c r="BD7" s="381">
        <f t="shared" si="21"/>
        <v>0</v>
      </c>
      <c r="BE7" s="106">
        <v>120</v>
      </c>
      <c r="BF7" s="106"/>
      <c r="BG7" s="106">
        <v>300</v>
      </c>
      <c r="BH7" s="106"/>
      <c r="BI7" s="119">
        <v>2450</v>
      </c>
      <c r="BJ7" s="49"/>
      <c r="BK7" s="49"/>
      <c r="BL7" s="49"/>
      <c r="BM7" s="49"/>
      <c r="BN7" s="49"/>
      <c r="BO7" s="50"/>
      <c r="BP7" s="50"/>
      <c r="BQ7" s="50"/>
      <c r="BR7" s="50"/>
      <c r="BS7" s="50"/>
      <c r="BT7" s="50"/>
      <c r="BU7" s="50"/>
      <c r="BV7" s="50"/>
      <c r="BW7" s="50"/>
      <c r="BX7" s="50"/>
      <c r="BY7" s="50"/>
      <c r="BZ7" s="50"/>
      <c r="CA7" s="50"/>
      <c r="CB7" s="50"/>
      <c r="CC7" s="50"/>
      <c r="CD7" s="383">
        <f t="shared" si="22"/>
        <v>0</v>
      </c>
      <c r="CE7" s="383">
        <f t="shared" si="23"/>
        <v>0</v>
      </c>
      <c r="CF7" s="383">
        <f t="shared" si="24"/>
        <v>0</v>
      </c>
      <c r="CG7" s="383">
        <f t="shared" si="25"/>
        <v>0</v>
      </c>
      <c r="CH7" s="383">
        <f t="shared" si="26"/>
        <v>0</v>
      </c>
    </row>
    <row r="8" spans="1:86" ht="39.75" customHeight="1" x14ac:dyDescent="0.35">
      <c r="A8" s="25">
        <v>6</v>
      </c>
      <c r="B8" s="25">
        <v>1</v>
      </c>
      <c r="C8" s="25" t="s">
        <v>97</v>
      </c>
      <c r="D8" s="25" t="s">
        <v>98</v>
      </c>
      <c r="E8" s="42" t="s">
        <v>132</v>
      </c>
      <c r="F8" s="25">
        <v>7</v>
      </c>
      <c r="G8" s="377" t="s">
        <v>136</v>
      </c>
      <c r="H8" s="27" t="s">
        <v>137</v>
      </c>
      <c r="I8" s="378" t="s">
        <v>138</v>
      </c>
      <c r="J8" s="25" t="s">
        <v>103</v>
      </c>
      <c r="K8" s="25"/>
      <c r="L8" s="25"/>
      <c r="M8" s="25"/>
      <c r="N8" s="25" t="s">
        <v>104</v>
      </c>
      <c r="O8" s="25" t="s">
        <v>116</v>
      </c>
      <c r="P8" s="25" t="s">
        <v>139</v>
      </c>
      <c r="Q8" s="25" t="s">
        <v>106</v>
      </c>
      <c r="R8" s="25" t="s">
        <v>140</v>
      </c>
      <c r="S8" s="25" t="s">
        <v>107</v>
      </c>
      <c r="T8" s="25" t="s">
        <v>141</v>
      </c>
      <c r="U8" s="25"/>
      <c r="V8" s="25"/>
      <c r="W8" s="25"/>
      <c r="X8" s="25"/>
      <c r="Y8" s="25"/>
      <c r="Z8" s="25"/>
      <c r="AA8" s="25" t="s">
        <v>142</v>
      </c>
      <c r="AB8" s="25" t="s">
        <v>143</v>
      </c>
      <c r="AC8" s="27"/>
      <c r="AD8" s="379">
        <f t="shared" si="0"/>
        <v>136050</v>
      </c>
      <c r="AE8" s="380">
        <f t="shared" si="1"/>
        <v>0</v>
      </c>
      <c r="AF8" s="380">
        <f t="shared" si="2"/>
        <v>0</v>
      </c>
      <c r="AG8" s="380">
        <f t="shared" si="3"/>
        <v>136050</v>
      </c>
      <c r="AH8" s="380">
        <f t="shared" si="4"/>
        <v>136050</v>
      </c>
      <c r="AI8" s="380">
        <f t="shared" si="5"/>
        <v>0</v>
      </c>
      <c r="AJ8" s="380">
        <f t="shared" si="6"/>
        <v>0</v>
      </c>
      <c r="AK8" s="380">
        <f t="shared" si="7"/>
        <v>0</v>
      </c>
      <c r="AL8" s="380">
        <f t="shared" si="8"/>
        <v>0</v>
      </c>
      <c r="AM8" s="380">
        <f t="shared" si="9"/>
        <v>0</v>
      </c>
      <c r="AN8" s="380">
        <f t="shared" si="10"/>
        <v>136050</v>
      </c>
      <c r="AO8" s="380">
        <f t="shared" si="11"/>
        <v>0</v>
      </c>
      <c r="AP8" s="381">
        <f t="shared" si="12"/>
        <v>136050</v>
      </c>
      <c r="AQ8" s="381">
        <f t="shared" si="13"/>
        <v>136050</v>
      </c>
      <c r="AR8" s="381">
        <f t="shared" si="14"/>
        <v>0</v>
      </c>
      <c r="AS8" s="381">
        <f>BE8*'Données de référence'!$B$3+Rappel_2019!BF8*'Données de référence'!$B$2+Rappel_2019!BG8*'Données de référence'!$B$4+Rappel_2019!BH8</f>
        <v>0</v>
      </c>
      <c r="AT8" s="381">
        <f t="shared" si="15"/>
        <v>0</v>
      </c>
      <c r="AU8" s="381">
        <f>BJ8*'Données de référence'!$C$3+Rappel_2019!BK8*'Données de référence'!$C$2+Rappel_2019!BL8*'Données de référence'!$C$4+Rappel_2019!BM8</f>
        <v>0</v>
      </c>
      <c r="AV8" s="381">
        <f t="shared" si="16"/>
        <v>0</v>
      </c>
      <c r="AW8" s="381">
        <f t="shared" si="17"/>
        <v>136050</v>
      </c>
      <c r="AX8" s="381">
        <f t="shared" si="18"/>
        <v>0</v>
      </c>
      <c r="AY8" s="381">
        <f>BO8*'Données de référence'!$D$3+Rappel_2019!BP8*'Données de référence'!$D$2+Rappel_2019!BQ8*'Données de référence'!$D$4+Rappel_2019!BR8</f>
        <v>11800</v>
      </c>
      <c r="AZ8" s="381">
        <f t="shared" si="19"/>
        <v>0</v>
      </c>
      <c r="BA8" s="381">
        <f>BT8*'Données de référence'!$D$3+Rappel_2019!BU8*'Données de référence'!$D$2+Rappel_2019!BV8*'Données de référence'!$D$4+Rappel_2019!BW8</f>
        <v>124250</v>
      </c>
      <c r="BB8" s="381">
        <f t="shared" si="20"/>
        <v>0</v>
      </c>
      <c r="BC8" s="381">
        <f>BY8*'Données de référence'!$D$3+Rappel_2019!BZ8*'Données de référence'!$D$2+Rappel_2019!CA8*'Données de référence'!$D$4+Rappel_2019!CB8</f>
        <v>0</v>
      </c>
      <c r="BD8" s="381">
        <f t="shared" si="21"/>
        <v>0</v>
      </c>
      <c r="BE8" s="48"/>
      <c r="BF8" s="48"/>
      <c r="BG8" s="48"/>
      <c r="BH8" s="48"/>
      <c r="BI8" s="48"/>
      <c r="BJ8" s="49"/>
      <c r="BK8" s="49"/>
      <c r="BL8" s="49"/>
      <c r="BM8" s="49"/>
      <c r="BN8" s="49"/>
      <c r="BO8" s="50">
        <v>100</v>
      </c>
      <c r="BP8" s="50"/>
      <c r="BQ8" s="50"/>
      <c r="BR8" s="50"/>
      <c r="BS8" s="50"/>
      <c r="BT8" s="50">
        <v>200</v>
      </c>
      <c r="BU8" s="50"/>
      <c r="BV8" s="50">
        <v>850</v>
      </c>
      <c r="BW8" s="50">
        <v>25000</v>
      </c>
      <c r="BX8" s="50"/>
      <c r="BY8" s="50"/>
      <c r="BZ8" s="50"/>
      <c r="CA8" s="50"/>
      <c r="CB8" s="50"/>
      <c r="CC8" s="50"/>
      <c r="CD8" s="383">
        <f t="shared" si="22"/>
        <v>300</v>
      </c>
      <c r="CE8" s="383">
        <f t="shared" si="23"/>
        <v>0</v>
      </c>
      <c r="CF8" s="383">
        <f t="shared" si="24"/>
        <v>850</v>
      </c>
      <c r="CG8" s="383">
        <f t="shared" si="25"/>
        <v>25000</v>
      </c>
      <c r="CH8" s="383">
        <f t="shared" si="26"/>
        <v>0</v>
      </c>
    </row>
    <row r="9" spans="1:86" ht="39.75" customHeight="1" x14ac:dyDescent="0.35">
      <c r="A9" s="25">
        <v>6</v>
      </c>
      <c r="B9" s="25">
        <v>1</v>
      </c>
      <c r="C9" s="25" t="s">
        <v>97</v>
      </c>
      <c r="D9" s="25" t="s">
        <v>144</v>
      </c>
      <c r="E9" s="42" t="s">
        <v>132</v>
      </c>
      <c r="F9" s="25">
        <v>8</v>
      </c>
      <c r="G9" s="377" t="s">
        <v>145</v>
      </c>
      <c r="H9" s="245" t="s">
        <v>146</v>
      </c>
      <c r="I9" s="43" t="s">
        <v>147</v>
      </c>
      <c r="J9" s="25" t="s">
        <v>114</v>
      </c>
      <c r="K9" s="25"/>
      <c r="L9" s="25"/>
      <c r="M9" s="25"/>
      <c r="N9" s="25" t="s">
        <v>115</v>
      </c>
      <c r="O9" s="25" t="s">
        <v>105</v>
      </c>
      <c r="P9" s="25" t="s">
        <v>148</v>
      </c>
      <c r="Q9" s="25" t="s">
        <v>106</v>
      </c>
      <c r="R9" s="25"/>
      <c r="S9" s="25" t="s">
        <v>125</v>
      </c>
      <c r="T9" s="25" t="s">
        <v>149</v>
      </c>
      <c r="U9" s="25"/>
      <c r="V9" s="25"/>
      <c r="W9" s="25"/>
      <c r="X9" s="25"/>
      <c r="Y9" s="25"/>
      <c r="Z9" s="25"/>
      <c r="AA9" s="61" t="s">
        <v>150</v>
      </c>
      <c r="AB9" s="61" t="s">
        <v>143</v>
      </c>
      <c r="AC9" s="62"/>
      <c r="AD9" s="379">
        <f t="shared" si="0"/>
        <v>12420</v>
      </c>
      <c r="AE9" s="380">
        <f t="shared" si="1"/>
        <v>0</v>
      </c>
      <c r="AF9" s="380">
        <f t="shared" si="2"/>
        <v>0</v>
      </c>
      <c r="AG9" s="380">
        <f t="shared" si="3"/>
        <v>12420</v>
      </c>
      <c r="AH9" s="380">
        <f t="shared" si="4"/>
        <v>12420</v>
      </c>
      <c r="AI9" s="380">
        <f t="shared" si="5"/>
        <v>0</v>
      </c>
      <c r="AJ9" s="380">
        <f t="shared" si="6"/>
        <v>0</v>
      </c>
      <c r="AK9" s="380">
        <f t="shared" si="7"/>
        <v>0</v>
      </c>
      <c r="AL9" s="380">
        <f t="shared" si="8"/>
        <v>0</v>
      </c>
      <c r="AM9" s="380">
        <f t="shared" si="9"/>
        <v>0</v>
      </c>
      <c r="AN9" s="380">
        <f t="shared" si="10"/>
        <v>12420</v>
      </c>
      <c r="AO9" s="380">
        <f t="shared" si="11"/>
        <v>0</v>
      </c>
      <c r="AP9" s="381">
        <f t="shared" si="12"/>
        <v>12420</v>
      </c>
      <c r="AQ9" s="381">
        <f t="shared" si="13"/>
        <v>12420</v>
      </c>
      <c r="AR9" s="381">
        <f t="shared" si="14"/>
        <v>0</v>
      </c>
      <c r="AS9" s="381">
        <f>BE9*'Données de référence'!$B$3+Rappel_2019!BF9*'Données de référence'!$B$2+Rappel_2019!BG9*'Données de référence'!$B$4+Rappel_2019!BH9</f>
        <v>0</v>
      </c>
      <c r="AT9" s="381">
        <f t="shared" si="15"/>
        <v>0</v>
      </c>
      <c r="AU9" s="381">
        <f>BJ9*'Données de référence'!$C$3+Rappel_2019!BK9*'Données de référence'!$C$2+Rappel_2019!BL9*'Données de référence'!$C$4+Rappel_2019!BM9</f>
        <v>0</v>
      </c>
      <c r="AV9" s="381">
        <f t="shared" si="16"/>
        <v>0</v>
      </c>
      <c r="AW9" s="381">
        <f t="shared" si="17"/>
        <v>12420</v>
      </c>
      <c r="AX9" s="381">
        <f t="shared" si="18"/>
        <v>0</v>
      </c>
      <c r="AY9" s="381">
        <f>BO9*'Données de référence'!$D$3+Rappel_2019!BP9*'Données de référence'!$D$2+Rappel_2019!BQ9*'Données de référence'!$D$4+Rappel_2019!BR9</f>
        <v>0</v>
      </c>
      <c r="AZ9" s="381">
        <f t="shared" si="19"/>
        <v>0</v>
      </c>
      <c r="BA9" s="381">
        <f>BT9*'Données de référence'!$D$3+Rappel_2019!BU9*'Données de référence'!$D$2+Rappel_2019!BV9*'Données de référence'!$D$4+Rappel_2019!BW9</f>
        <v>12420</v>
      </c>
      <c r="BB9" s="381">
        <f t="shared" si="20"/>
        <v>0</v>
      </c>
      <c r="BC9" s="381">
        <f>BY9*'Données de référence'!$D$3+Rappel_2019!BZ9*'Données de référence'!$D$2+Rappel_2019!CA9*'Données de référence'!$D$4+Rappel_2019!CB9</f>
        <v>0</v>
      </c>
      <c r="BD9" s="381">
        <f t="shared" si="21"/>
        <v>0</v>
      </c>
      <c r="BE9" s="48"/>
      <c r="BF9" s="48"/>
      <c r="BG9" s="48"/>
      <c r="BH9" s="48"/>
      <c r="BI9" s="48"/>
      <c r="BJ9" s="64"/>
      <c r="BK9" s="49"/>
      <c r="BL9" s="49"/>
      <c r="BM9" s="49"/>
      <c r="BN9" s="49"/>
      <c r="BO9" s="50"/>
      <c r="BP9" s="50"/>
      <c r="BQ9" s="50"/>
      <c r="BR9" s="50"/>
      <c r="BS9" s="50"/>
      <c r="BT9" s="50">
        <v>60</v>
      </c>
      <c r="BU9" s="50"/>
      <c r="BV9" s="50">
        <v>60</v>
      </c>
      <c r="BW9" s="50"/>
      <c r="BX9" s="50"/>
      <c r="BY9" s="50"/>
      <c r="BZ9" s="50"/>
      <c r="CA9" s="50"/>
      <c r="CB9" s="50"/>
      <c r="CC9" s="50"/>
      <c r="CD9" s="383">
        <f t="shared" si="22"/>
        <v>60</v>
      </c>
      <c r="CE9" s="383">
        <f t="shared" si="23"/>
        <v>0</v>
      </c>
      <c r="CF9" s="383">
        <f t="shared" si="24"/>
        <v>60</v>
      </c>
      <c r="CG9" s="383">
        <f t="shared" si="25"/>
        <v>0</v>
      </c>
      <c r="CH9" s="383">
        <f t="shared" si="26"/>
        <v>0</v>
      </c>
    </row>
    <row r="10" spans="1:86" ht="39.75" customHeight="1" x14ac:dyDescent="0.35">
      <c r="A10" s="25">
        <v>6</v>
      </c>
      <c r="B10" s="25">
        <v>1</v>
      </c>
      <c r="C10" s="25" t="s">
        <v>97</v>
      </c>
      <c r="D10" s="25" t="s">
        <v>144</v>
      </c>
      <c r="E10" s="42" t="s">
        <v>132</v>
      </c>
      <c r="F10" s="25">
        <v>9</v>
      </c>
      <c r="G10" s="377" t="s">
        <v>151</v>
      </c>
      <c r="H10" s="245" t="s">
        <v>152</v>
      </c>
      <c r="I10" s="43" t="s">
        <v>153</v>
      </c>
      <c r="J10" s="25" t="s">
        <v>103</v>
      </c>
      <c r="K10" s="25"/>
      <c r="L10" s="25"/>
      <c r="M10" s="25"/>
      <c r="N10" s="25" t="s">
        <v>104</v>
      </c>
      <c r="O10" s="25"/>
      <c r="P10" s="25" t="s">
        <v>154</v>
      </c>
      <c r="Q10" s="25" t="s">
        <v>106</v>
      </c>
      <c r="R10" s="25"/>
      <c r="S10" s="25" t="s">
        <v>155</v>
      </c>
      <c r="T10" s="25" t="s">
        <v>156</v>
      </c>
      <c r="U10" s="25"/>
      <c r="V10" s="25"/>
      <c r="W10" s="25"/>
      <c r="X10" s="25"/>
      <c r="Y10" s="25"/>
      <c r="Z10" s="25"/>
      <c r="AA10" s="61" t="s">
        <v>142</v>
      </c>
      <c r="AB10" s="61" t="s">
        <v>143</v>
      </c>
      <c r="AC10" s="62"/>
      <c r="AD10" s="379">
        <f t="shared" si="0"/>
        <v>28650</v>
      </c>
      <c r="AE10" s="380">
        <f t="shared" si="1"/>
        <v>0</v>
      </c>
      <c r="AF10" s="380">
        <f t="shared" si="2"/>
        <v>0</v>
      </c>
      <c r="AG10" s="380">
        <f t="shared" si="3"/>
        <v>28650</v>
      </c>
      <c r="AH10" s="380">
        <f t="shared" si="4"/>
        <v>28650</v>
      </c>
      <c r="AI10" s="380">
        <f t="shared" si="5"/>
        <v>0</v>
      </c>
      <c r="AJ10" s="380">
        <f t="shared" si="6"/>
        <v>0</v>
      </c>
      <c r="AK10" s="380">
        <f t="shared" si="7"/>
        <v>0</v>
      </c>
      <c r="AL10" s="380">
        <f t="shared" si="8"/>
        <v>0</v>
      </c>
      <c r="AM10" s="380">
        <f t="shared" si="9"/>
        <v>0</v>
      </c>
      <c r="AN10" s="380">
        <f t="shared" si="10"/>
        <v>28650</v>
      </c>
      <c r="AO10" s="380">
        <f t="shared" si="11"/>
        <v>0</v>
      </c>
      <c r="AP10" s="381">
        <f t="shared" si="12"/>
        <v>28650</v>
      </c>
      <c r="AQ10" s="381">
        <f t="shared" si="13"/>
        <v>28650</v>
      </c>
      <c r="AR10" s="381">
        <f t="shared" si="14"/>
        <v>0</v>
      </c>
      <c r="AS10" s="381">
        <f>BE10*'Données de référence'!$B$3+Rappel_2019!BF10*'Données de référence'!$B$2+Rappel_2019!BG10*'Données de référence'!$B$4+Rappel_2019!BH10</f>
        <v>0</v>
      </c>
      <c r="AT10" s="381">
        <f t="shared" si="15"/>
        <v>0</v>
      </c>
      <c r="AU10" s="381">
        <f>BJ10*'Données de référence'!$C$3+Rappel_2019!BK10*'Données de référence'!$C$2+Rappel_2019!BL10*'Données de référence'!$C$4+Rappel_2019!BM10</f>
        <v>0</v>
      </c>
      <c r="AV10" s="381">
        <f t="shared" si="16"/>
        <v>0</v>
      </c>
      <c r="AW10" s="381">
        <f t="shared" si="17"/>
        <v>28650</v>
      </c>
      <c r="AX10" s="381">
        <f t="shared" si="18"/>
        <v>0</v>
      </c>
      <c r="AY10" s="381">
        <f>BO10*'Données de référence'!$D$3+Rappel_2019!BP10*'Données de référence'!$D$2+Rappel_2019!BQ10*'Données de référence'!$D$4+Rappel_2019!BR10</f>
        <v>3540</v>
      </c>
      <c r="AZ10" s="381">
        <f t="shared" si="19"/>
        <v>0</v>
      </c>
      <c r="BA10" s="381">
        <f>BT10*'Données de référence'!$D$3+Rappel_2019!BU10*'Données de référence'!$D$2+Rappel_2019!BV10*'Données de référence'!$D$4+Rappel_2019!BW10</f>
        <v>25110</v>
      </c>
      <c r="BB10" s="381">
        <f t="shared" si="20"/>
        <v>0</v>
      </c>
      <c r="BC10" s="381">
        <f>BY10*'Données de référence'!$D$3+Rappel_2019!BZ10*'Données de référence'!$D$2+Rappel_2019!CA10*'Données de référence'!$D$4+Rappel_2019!CB10</f>
        <v>0</v>
      </c>
      <c r="BD10" s="381">
        <f t="shared" si="21"/>
        <v>0</v>
      </c>
      <c r="BE10" s="48"/>
      <c r="BF10" s="48"/>
      <c r="BG10" s="48"/>
      <c r="BH10" s="48"/>
      <c r="BI10" s="48"/>
      <c r="BJ10" s="71"/>
      <c r="BK10" s="49"/>
      <c r="BL10" s="49"/>
      <c r="BM10" s="49"/>
      <c r="BN10" s="49"/>
      <c r="BO10" s="50">
        <v>30</v>
      </c>
      <c r="BP10" s="50"/>
      <c r="BQ10" s="50"/>
      <c r="BR10" s="50"/>
      <c r="BS10" s="50"/>
      <c r="BT10" s="50">
        <v>70</v>
      </c>
      <c r="BU10" s="50"/>
      <c r="BV10" s="50">
        <v>150</v>
      </c>
      <c r="BW10" s="50">
        <v>3500</v>
      </c>
      <c r="BX10" s="50"/>
      <c r="BY10" s="50"/>
      <c r="BZ10" s="50"/>
      <c r="CA10" s="50"/>
      <c r="CB10" s="50"/>
      <c r="CC10" s="50"/>
      <c r="CD10" s="383">
        <f t="shared" si="22"/>
        <v>100</v>
      </c>
      <c r="CE10" s="383">
        <f t="shared" si="23"/>
        <v>0</v>
      </c>
      <c r="CF10" s="383">
        <f t="shared" si="24"/>
        <v>150</v>
      </c>
      <c r="CG10" s="383">
        <f t="shared" si="25"/>
        <v>3500</v>
      </c>
      <c r="CH10" s="383">
        <f t="shared" si="26"/>
        <v>0</v>
      </c>
    </row>
    <row r="11" spans="1:86" ht="39.75" customHeight="1" x14ac:dyDescent="0.35">
      <c r="A11" s="25">
        <v>6</v>
      </c>
      <c r="B11" s="25">
        <v>1</v>
      </c>
      <c r="C11" s="25" t="s">
        <v>97</v>
      </c>
      <c r="D11" s="25" t="s">
        <v>98</v>
      </c>
      <c r="E11" s="388" t="s">
        <v>132</v>
      </c>
      <c r="F11" s="25">
        <v>10</v>
      </c>
      <c r="G11" s="377" t="s">
        <v>157</v>
      </c>
      <c r="H11" s="27" t="s">
        <v>158</v>
      </c>
      <c r="I11" s="27" t="s">
        <v>159</v>
      </c>
      <c r="J11" s="25" t="s">
        <v>103</v>
      </c>
      <c r="K11" s="25"/>
      <c r="L11" s="25"/>
      <c r="M11" s="25"/>
      <c r="N11" s="25" t="s">
        <v>104</v>
      </c>
      <c r="O11" s="25"/>
      <c r="P11" s="25" t="s">
        <v>160</v>
      </c>
      <c r="Q11" s="25" t="s">
        <v>106</v>
      </c>
      <c r="R11" s="25"/>
      <c r="S11" s="25" t="s">
        <v>107</v>
      </c>
      <c r="T11" s="25" t="s">
        <v>141</v>
      </c>
      <c r="U11" s="25"/>
      <c r="V11" s="25"/>
      <c r="W11" s="25"/>
      <c r="X11" s="25"/>
      <c r="Y11" s="25"/>
      <c r="Z11" s="25"/>
      <c r="AA11" s="25" t="s">
        <v>161</v>
      </c>
      <c r="AB11" s="61" t="s">
        <v>143</v>
      </c>
      <c r="AC11" s="27"/>
      <c r="AD11" s="379">
        <f t="shared" si="0"/>
        <v>6520</v>
      </c>
      <c r="AE11" s="380">
        <f t="shared" si="1"/>
        <v>0</v>
      </c>
      <c r="AF11" s="380">
        <f t="shared" si="2"/>
        <v>0</v>
      </c>
      <c r="AG11" s="380">
        <f t="shared" si="3"/>
        <v>6520</v>
      </c>
      <c r="AH11" s="380">
        <f t="shared" si="4"/>
        <v>6520</v>
      </c>
      <c r="AI11" s="380">
        <f t="shared" si="5"/>
        <v>0</v>
      </c>
      <c r="AJ11" s="380">
        <f t="shared" si="6"/>
        <v>0</v>
      </c>
      <c r="AK11" s="380">
        <f t="shared" si="7"/>
        <v>0</v>
      </c>
      <c r="AL11" s="380">
        <f t="shared" si="8"/>
        <v>0</v>
      </c>
      <c r="AM11" s="380">
        <f t="shared" si="9"/>
        <v>0</v>
      </c>
      <c r="AN11" s="380">
        <f t="shared" si="10"/>
        <v>6520</v>
      </c>
      <c r="AO11" s="380">
        <f t="shared" si="11"/>
        <v>0</v>
      </c>
      <c r="AP11" s="381">
        <f t="shared" si="12"/>
        <v>6520</v>
      </c>
      <c r="AQ11" s="381">
        <f t="shared" si="13"/>
        <v>6520</v>
      </c>
      <c r="AR11" s="381">
        <f t="shared" si="14"/>
        <v>0</v>
      </c>
      <c r="AS11" s="381">
        <f>BE11*'Données de référence'!$B$3+Rappel_2019!BF11*'Données de référence'!$B$2+Rappel_2019!BG11*'Données de référence'!$B$4+Rappel_2019!BH11</f>
        <v>0</v>
      </c>
      <c r="AT11" s="381">
        <f t="shared" si="15"/>
        <v>0</v>
      </c>
      <c r="AU11" s="381">
        <f>BJ11*'Données de référence'!$C$3+Rappel_2019!BK11*'Données de référence'!$C$2+Rappel_2019!BL11*'Données de référence'!$C$4+Rappel_2019!BM11</f>
        <v>0</v>
      </c>
      <c r="AV11" s="381">
        <f t="shared" si="16"/>
        <v>0</v>
      </c>
      <c r="AW11" s="381">
        <f t="shared" si="17"/>
        <v>6520</v>
      </c>
      <c r="AX11" s="381">
        <f t="shared" si="18"/>
        <v>0</v>
      </c>
      <c r="AY11" s="381">
        <f>BO11*'Données de référence'!$D$3+Rappel_2019!BP11*'Données de référence'!$D$2+Rappel_2019!BQ11*'Données de référence'!$D$4+Rappel_2019!BR11</f>
        <v>0</v>
      </c>
      <c r="AZ11" s="381">
        <f t="shared" si="19"/>
        <v>0</v>
      </c>
      <c r="BA11" s="381">
        <f>BT11*'Données de référence'!$D$3+Rappel_2019!BU11*'Données de référence'!$D$2+Rappel_2019!BV11*'Données de référence'!$D$4+Rappel_2019!BW11</f>
        <v>6520</v>
      </c>
      <c r="BB11" s="381">
        <f t="shared" si="20"/>
        <v>0</v>
      </c>
      <c r="BC11" s="381">
        <f>BY11*'Données de référence'!$D$3+Rappel_2019!BZ11*'Données de référence'!$D$2+Rappel_2019!CA11*'Données de référence'!$D$4+Rappel_2019!CB11</f>
        <v>0</v>
      </c>
      <c r="BD11" s="381">
        <f t="shared" si="21"/>
        <v>0</v>
      </c>
      <c r="BE11" s="48"/>
      <c r="BF11" s="48"/>
      <c r="BG11" s="48"/>
      <c r="BH11" s="48"/>
      <c r="BI11" s="48"/>
      <c r="BJ11" s="49"/>
      <c r="BK11" s="49"/>
      <c r="BL11" s="49"/>
      <c r="BM11" s="49"/>
      <c r="BN11" s="49"/>
      <c r="BO11" s="50"/>
      <c r="BP11" s="50"/>
      <c r="BQ11" s="50"/>
      <c r="BR11" s="50"/>
      <c r="BS11" s="50"/>
      <c r="BT11" s="50">
        <v>10</v>
      </c>
      <c r="BU11" s="50"/>
      <c r="BV11" s="50">
        <v>60</v>
      </c>
      <c r="BW11" s="50"/>
      <c r="BX11" s="50"/>
      <c r="BY11" s="50"/>
      <c r="BZ11" s="50"/>
      <c r="CA11" s="50"/>
      <c r="CB11" s="50"/>
      <c r="CC11" s="50"/>
      <c r="CD11" s="383">
        <f t="shared" si="22"/>
        <v>10</v>
      </c>
      <c r="CE11" s="383">
        <f t="shared" si="23"/>
        <v>0</v>
      </c>
      <c r="CF11" s="383">
        <f t="shared" si="24"/>
        <v>60</v>
      </c>
      <c r="CG11" s="383">
        <f t="shared" si="25"/>
        <v>0</v>
      </c>
      <c r="CH11" s="383">
        <f t="shared" si="26"/>
        <v>0</v>
      </c>
    </row>
    <row r="12" spans="1:86" ht="39.75" customHeight="1" x14ac:dyDescent="0.35">
      <c r="A12" s="385">
        <v>6</v>
      </c>
      <c r="B12" s="385">
        <v>1</v>
      </c>
      <c r="C12" s="385" t="s">
        <v>97</v>
      </c>
      <c r="D12" s="385" t="s">
        <v>98</v>
      </c>
      <c r="E12" s="42" t="s">
        <v>132</v>
      </c>
      <c r="F12" s="25">
        <v>11</v>
      </c>
      <c r="G12" s="377" t="s">
        <v>162</v>
      </c>
      <c r="H12" s="245" t="s">
        <v>163</v>
      </c>
      <c r="I12" s="139" t="s">
        <v>164</v>
      </c>
      <c r="J12" s="25" t="s">
        <v>103</v>
      </c>
      <c r="K12" s="77"/>
      <c r="L12" s="25"/>
      <c r="M12" s="25"/>
      <c r="N12" s="25" t="s">
        <v>104</v>
      </c>
      <c r="O12" s="25" t="s">
        <v>165</v>
      </c>
      <c r="P12" s="25" t="s">
        <v>166</v>
      </c>
      <c r="Q12" s="25" t="s">
        <v>106</v>
      </c>
      <c r="R12" s="25"/>
      <c r="S12" s="25" t="s">
        <v>125</v>
      </c>
      <c r="T12" s="25" t="s">
        <v>167</v>
      </c>
      <c r="U12" s="25" t="s">
        <v>107</v>
      </c>
      <c r="V12" s="25" t="s">
        <v>168</v>
      </c>
      <c r="W12" s="25"/>
      <c r="X12" s="25"/>
      <c r="Y12" s="25"/>
      <c r="Z12" s="25"/>
      <c r="AA12" s="25" t="s">
        <v>169</v>
      </c>
      <c r="AB12" s="25" t="s">
        <v>143</v>
      </c>
      <c r="AC12" s="27"/>
      <c r="AD12" s="379">
        <f t="shared" si="0"/>
        <v>108090</v>
      </c>
      <c r="AE12" s="380">
        <f t="shared" si="1"/>
        <v>0</v>
      </c>
      <c r="AF12" s="380">
        <f t="shared" si="2"/>
        <v>0</v>
      </c>
      <c r="AG12" s="380">
        <f t="shared" si="3"/>
        <v>108090</v>
      </c>
      <c r="AH12" s="380">
        <f t="shared" si="4"/>
        <v>108090</v>
      </c>
      <c r="AI12" s="380">
        <f t="shared" si="5"/>
        <v>0</v>
      </c>
      <c r="AJ12" s="380">
        <f t="shared" si="6"/>
        <v>0</v>
      </c>
      <c r="AK12" s="380">
        <f t="shared" si="7"/>
        <v>0</v>
      </c>
      <c r="AL12" s="380">
        <f t="shared" si="8"/>
        <v>0</v>
      </c>
      <c r="AM12" s="380">
        <f t="shared" si="9"/>
        <v>0</v>
      </c>
      <c r="AN12" s="380">
        <f t="shared" si="10"/>
        <v>108090</v>
      </c>
      <c r="AO12" s="380">
        <f t="shared" si="11"/>
        <v>0</v>
      </c>
      <c r="AP12" s="381">
        <f t="shared" si="12"/>
        <v>108090</v>
      </c>
      <c r="AQ12" s="381">
        <f t="shared" si="13"/>
        <v>108090</v>
      </c>
      <c r="AR12" s="381">
        <f t="shared" si="14"/>
        <v>0</v>
      </c>
      <c r="AS12" s="381">
        <f>BE12*'Données de référence'!$B$3+Rappel_2019!BF12*'Données de référence'!$B$2+Rappel_2019!BG12*'Données de référence'!$B$4+Rappel_2019!BH12</f>
        <v>0</v>
      </c>
      <c r="AT12" s="381">
        <f t="shared" si="15"/>
        <v>0</v>
      </c>
      <c r="AU12" s="381">
        <f>BJ12*'Données de référence'!$C$3+Rappel_2019!BK12*'Données de référence'!$C$2+Rappel_2019!BL12*'Données de référence'!$C$4+Rappel_2019!BM12</f>
        <v>0</v>
      </c>
      <c r="AV12" s="381">
        <f t="shared" si="16"/>
        <v>0</v>
      </c>
      <c r="AW12" s="381">
        <f t="shared" si="17"/>
        <v>108090</v>
      </c>
      <c r="AX12" s="381">
        <f t="shared" si="18"/>
        <v>0</v>
      </c>
      <c r="AY12" s="381">
        <f>BO12*'Données de référence'!$D$3+Rappel_2019!BP12*'Données de référence'!$D$2+Rappel_2019!BQ12*'Données de référence'!$D$4+Rappel_2019!BR12</f>
        <v>0</v>
      </c>
      <c r="AZ12" s="381">
        <f t="shared" si="19"/>
        <v>0</v>
      </c>
      <c r="BA12" s="381">
        <f>BT12*'Données de référence'!$D$3+Rappel_2019!BU12*'Données de référence'!$D$2+Rappel_2019!BV12*'Données de référence'!$D$4+Rappel_2019!BW12</f>
        <v>108090</v>
      </c>
      <c r="BB12" s="381">
        <f t="shared" si="20"/>
        <v>0</v>
      </c>
      <c r="BC12" s="381">
        <f>BY12*'Données de référence'!$D$3+Rappel_2019!BZ12*'Données de référence'!$D$2+Rappel_2019!CA12*'Données de référence'!$D$4+Rappel_2019!CB12</f>
        <v>0</v>
      </c>
      <c r="BD12" s="381">
        <f t="shared" si="21"/>
        <v>0</v>
      </c>
      <c r="BE12" s="48"/>
      <c r="BF12" s="48"/>
      <c r="BG12" s="48"/>
      <c r="BH12" s="48"/>
      <c r="BI12" s="48"/>
      <c r="BJ12" s="49"/>
      <c r="BK12" s="49"/>
      <c r="BL12" s="49"/>
      <c r="BM12" s="49"/>
      <c r="BN12" s="49"/>
      <c r="BO12" s="50"/>
      <c r="BP12" s="50"/>
      <c r="BQ12" s="50"/>
      <c r="BR12" s="50"/>
      <c r="BS12" s="50"/>
      <c r="BT12" s="50">
        <v>280</v>
      </c>
      <c r="BU12" s="50"/>
      <c r="BV12" s="50">
        <v>450</v>
      </c>
      <c r="BW12" s="50">
        <v>35000</v>
      </c>
      <c r="BX12" s="50"/>
      <c r="BY12" s="50"/>
      <c r="BZ12" s="50"/>
      <c r="CA12" s="50"/>
      <c r="CB12" s="50"/>
      <c r="CC12" s="50"/>
      <c r="CD12" s="383">
        <f t="shared" si="22"/>
        <v>280</v>
      </c>
      <c r="CE12" s="383">
        <f t="shared" si="23"/>
        <v>0</v>
      </c>
      <c r="CF12" s="383">
        <f t="shared" si="24"/>
        <v>450</v>
      </c>
      <c r="CG12" s="383">
        <f t="shared" si="25"/>
        <v>35000</v>
      </c>
      <c r="CH12" s="383">
        <f t="shared" si="26"/>
        <v>0</v>
      </c>
    </row>
    <row r="13" spans="1:86" ht="39.75" customHeight="1" x14ac:dyDescent="0.35">
      <c r="A13" s="25">
        <v>5</v>
      </c>
      <c r="B13" s="25">
        <v>1</v>
      </c>
      <c r="C13" s="25" t="s">
        <v>97</v>
      </c>
      <c r="D13" s="25" t="s">
        <v>170</v>
      </c>
      <c r="E13" s="42" t="s">
        <v>171</v>
      </c>
      <c r="F13" s="25">
        <v>12</v>
      </c>
      <c r="G13" s="377" t="s">
        <v>172</v>
      </c>
      <c r="H13" s="245" t="s">
        <v>173</v>
      </c>
      <c r="I13" s="43" t="s">
        <v>174</v>
      </c>
      <c r="J13" s="25" t="s">
        <v>103</v>
      </c>
      <c r="K13" s="25"/>
      <c r="L13" s="25"/>
      <c r="M13" s="25"/>
      <c r="N13" s="25" t="s">
        <v>104</v>
      </c>
      <c r="O13" s="25" t="s">
        <v>116</v>
      </c>
      <c r="P13" s="25"/>
      <c r="Q13" s="25" t="s">
        <v>106</v>
      </c>
      <c r="R13" s="25"/>
      <c r="S13" s="25" t="s">
        <v>155</v>
      </c>
      <c r="T13" s="25" t="s">
        <v>156</v>
      </c>
      <c r="U13" s="25"/>
      <c r="V13" s="25"/>
      <c r="W13" s="25"/>
      <c r="X13" s="25"/>
      <c r="Y13" s="25"/>
      <c r="Z13" s="25"/>
      <c r="AA13" s="25" t="s">
        <v>126</v>
      </c>
      <c r="AB13" s="25" t="s">
        <v>127</v>
      </c>
      <c r="AC13" s="27"/>
      <c r="AD13" s="379">
        <f t="shared" si="0"/>
        <v>21455.600000000002</v>
      </c>
      <c r="AE13" s="380">
        <f t="shared" si="1"/>
        <v>0</v>
      </c>
      <c r="AF13" s="380">
        <f t="shared" si="2"/>
        <v>21455.600000000002</v>
      </c>
      <c r="AG13" s="380">
        <f t="shared" si="3"/>
        <v>0</v>
      </c>
      <c r="AH13" s="380">
        <f t="shared" si="4"/>
        <v>21455.600000000002</v>
      </c>
      <c r="AI13" s="380">
        <f t="shared" si="5"/>
        <v>0</v>
      </c>
      <c r="AJ13" s="380">
        <f t="shared" si="6"/>
        <v>0</v>
      </c>
      <c r="AK13" s="380">
        <f t="shared" si="7"/>
        <v>0</v>
      </c>
      <c r="AL13" s="380">
        <f t="shared" si="8"/>
        <v>21455.600000000002</v>
      </c>
      <c r="AM13" s="380">
        <f t="shared" si="9"/>
        <v>0</v>
      </c>
      <c r="AN13" s="380">
        <f t="shared" si="10"/>
        <v>0</v>
      </c>
      <c r="AO13" s="380">
        <f t="shared" si="11"/>
        <v>0</v>
      </c>
      <c r="AP13" s="381">
        <f t="shared" si="12"/>
        <v>26819.5</v>
      </c>
      <c r="AQ13" s="381">
        <f t="shared" si="13"/>
        <v>26819.5</v>
      </c>
      <c r="AR13" s="381">
        <f t="shared" si="14"/>
        <v>0</v>
      </c>
      <c r="AS13" s="381">
        <f>BE13*'Données de référence'!$B$3+Rappel_2019!BF13*'Données de référence'!$B$2+Rappel_2019!BG13*'Données de référence'!$B$4+Rappel_2019!BH13</f>
        <v>0</v>
      </c>
      <c r="AT13" s="381">
        <f t="shared" si="15"/>
        <v>0</v>
      </c>
      <c r="AU13" s="381">
        <f>BJ13*'Données de référence'!$C$3+Rappel_2019!BK13*'Données de référence'!$C$2+Rappel_2019!BL13*'Données de référence'!$C$4+Rappel_2019!BM13</f>
        <v>26819.5</v>
      </c>
      <c r="AV13" s="381">
        <f t="shared" si="16"/>
        <v>0</v>
      </c>
      <c r="AW13" s="381">
        <f t="shared" si="17"/>
        <v>0</v>
      </c>
      <c r="AX13" s="381">
        <f t="shared" si="18"/>
        <v>0</v>
      </c>
      <c r="AY13" s="381">
        <f>BO13*'Données de référence'!$D$3+Rappel_2019!BP13*'Données de référence'!$D$2+Rappel_2019!BQ13*'Données de référence'!$D$4+Rappel_2019!BR13</f>
        <v>0</v>
      </c>
      <c r="AZ13" s="381">
        <f t="shared" si="19"/>
        <v>0</v>
      </c>
      <c r="BA13" s="381">
        <f>BT13*'Données de référence'!$D$3+Rappel_2019!BU13*'Données de référence'!$D$2+Rappel_2019!BV13*'Données de référence'!$D$4+Rappel_2019!BW13</f>
        <v>0</v>
      </c>
      <c r="BB13" s="381">
        <f t="shared" si="20"/>
        <v>0</v>
      </c>
      <c r="BC13" s="381">
        <f>BY13*'Données de référence'!$D$3+Rappel_2019!BZ13*'Données de référence'!$D$2+Rappel_2019!CA13*'Données de référence'!$D$4+Rappel_2019!CB13</f>
        <v>0</v>
      </c>
      <c r="BD13" s="381">
        <f t="shared" si="21"/>
        <v>0</v>
      </c>
      <c r="BE13" s="48"/>
      <c r="BF13" s="48"/>
      <c r="BG13" s="48"/>
      <c r="BH13" s="48"/>
      <c r="BI13" s="48"/>
      <c r="BJ13" s="49">
        <v>100</v>
      </c>
      <c r="BK13" s="49">
        <v>150</v>
      </c>
      <c r="BL13" s="49"/>
      <c r="BM13" s="49"/>
      <c r="BN13" s="49"/>
      <c r="BO13" s="50"/>
      <c r="BP13" s="50"/>
      <c r="BQ13" s="50"/>
      <c r="BR13" s="50"/>
      <c r="BS13" s="50"/>
      <c r="BT13" s="50"/>
      <c r="BU13" s="50"/>
      <c r="BV13" s="50"/>
      <c r="BW13" s="50"/>
      <c r="BX13" s="50"/>
      <c r="BY13" s="50"/>
      <c r="BZ13" s="50"/>
      <c r="CA13" s="50"/>
      <c r="CB13" s="50"/>
      <c r="CC13" s="50"/>
      <c r="CD13" s="383">
        <f t="shared" si="22"/>
        <v>0</v>
      </c>
      <c r="CE13" s="383">
        <f t="shared" si="23"/>
        <v>0</v>
      </c>
      <c r="CF13" s="383">
        <f t="shared" si="24"/>
        <v>0</v>
      </c>
      <c r="CG13" s="383">
        <f t="shared" si="25"/>
        <v>0</v>
      </c>
      <c r="CH13" s="383">
        <f t="shared" si="26"/>
        <v>0</v>
      </c>
    </row>
    <row r="14" spans="1:86" ht="39.75" customHeight="1" x14ac:dyDescent="0.35">
      <c r="A14" s="25">
        <v>6</v>
      </c>
      <c r="B14" s="25">
        <v>1</v>
      </c>
      <c r="C14" s="25" t="s">
        <v>97</v>
      </c>
      <c r="D14" s="25" t="s">
        <v>98</v>
      </c>
      <c r="E14" s="42" t="s">
        <v>175</v>
      </c>
      <c r="F14" s="25">
        <v>13</v>
      </c>
      <c r="G14" s="386" t="s">
        <v>176</v>
      </c>
      <c r="H14" s="245" t="s">
        <v>177</v>
      </c>
      <c r="I14" s="43" t="s">
        <v>178</v>
      </c>
      <c r="J14" s="25" t="s">
        <v>103</v>
      </c>
      <c r="K14" s="25"/>
      <c r="L14" s="25"/>
      <c r="M14" s="25"/>
      <c r="N14" s="25" t="s">
        <v>104</v>
      </c>
      <c r="O14" s="25" t="s">
        <v>165</v>
      </c>
      <c r="P14" s="25" t="s">
        <v>179</v>
      </c>
      <c r="Q14" s="25" t="s">
        <v>106</v>
      </c>
      <c r="R14" s="25" t="s">
        <v>180</v>
      </c>
      <c r="S14" s="25" t="s">
        <v>155</v>
      </c>
      <c r="T14" s="25" t="s">
        <v>156</v>
      </c>
      <c r="U14" s="25" t="s">
        <v>181</v>
      </c>
      <c r="V14" s="25" t="s">
        <v>182</v>
      </c>
      <c r="W14" s="25" t="s">
        <v>183</v>
      </c>
      <c r="X14" s="25" t="s">
        <v>182</v>
      </c>
      <c r="Y14" s="25" t="s">
        <v>107</v>
      </c>
      <c r="Z14" s="25" t="s">
        <v>108</v>
      </c>
      <c r="AA14" s="25" t="s">
        <v>184</v>
      </c>
      <c r="AB14" s="25" t="s">
        <v>185</v>
      </c>
      <c r="AC14" s="27"/>
      <c r="AD14" s="379">
        <f t="shared" si="0"/>
        <v>214841</v>
      </c>
      <c r="AE14" s="380">
        <f t="shared" si="1"/>
        <v>15776</v>
      </c>
      <c r="AF14" s="380">
        <f t="shared" si="2"/>
        <v>0</v>
      </c>
      <c r="AG14" s="380">
        <f t="shared" si="3"/>
        <v>199065</v>
      </c>
      <c r="AH14" s="380">
        <f t="shared" si="4"/>
        <v>214841</v>
      </c>
      <c r="AI14" s="380">
        <f t="shared" si="5"/>
        <v>0</v>
      </c>
      <c r="AJ14" s="380">
        <f t="shared" si="6"/>
        <v>15776</v>
      </c>
      <c r="AK14" s="380">
        <f t="shared" si="7"/>
        <v>0</v>
      </c>
      <c r="AL14" s="380">
        <f t="shared" si="8"/>
        <v>0</v>
      </c>
      <c r="AM14" s="380">
        <f t="shared" si="9"/>
        <v>0</v>
      </c>
      <c r="AN14" s="380">
        <f t="shared" si="10"/>
        <v>199065</v>
      </c>
      <c r="AO14" s="380">
        <f t="shared" si="11"/>
        <v>0</v>
      </c>
      <c r="AP14" s="381">
        <f t="shared" si="12"/>
        <v>218785</v>
      </c>
      <c r="AQ14" s="381">
        <f t="shared" si="13"/>
        <v>218785</v>
      </c>
      <c r="AR14" s="381">
        <f t="shared" si="14"/>
        <v>0</v>
      </c>
      <c r="AS14" s="381">
        <f>BE14*'Données de référence'!$B$3+Rappel_2019!BF14*'Données de référence'!$B$2+Rappel_2019!BG14*'Données de référence'!$B$4+Rappel_2019!BH14</f>
        <v>19720</v>
      </c>
      <c r="AT14" s="381">
        <f t="shared" si="15"/>
        <v>0</v>
      </c>
      <c r="AU14" s="381">
        <f>BJ14*'Données de référence'!$C$3+Rappel_2019!BK14*'Données de référence'!$C$2+Rappel_2019!BL14*'Données de référence'!$C$4+Rappel_2019!BM14</f>
        <v>0</v>
      </c>
      <c r="AV14" s="381">
        <f t="shared" si="16"/>
        <v>0</v>
      </c>
      <c r="AW14" s="381">
        <f t="shared" si="17"/>
        <v>199065</v>
      </c>
      <c r="AX14" s="381">
        <f t="shared" si="18"/>
        <v>0</v>
      </c>
      <c r="AY14" s="381">
        <f>BO14*'Données de référence'!$D$3+Rappel_2019!BP14*'Données de référence'!$D$2+Rappel_2019!BQ14*'Données de référence'!$D$4+Rappel_2019!BR14</f>
        <v>0</v>
      </c>
      <c r="AZ14" s="381">
        <f t="shared" si="19"/>
        <v>0</v>
      </c>
      <c r="BA14" s="381">
        <f>BT14*'Données de référence'!$D$3+Rappel_2019!BU14*'Données de référence'!$D$2+Rappel_2019!BV14*'Données de référence'!$D$4+Rappel_2019!BW14</f>
        <v>199065</v>
      </c>
      <c r="BB14" s="381">
        <f t="shared" si="20"/>
        <v>0</v>
      </c>
      <c r="BC14" s="381">
        <f>BY14*'Données de référence'!$D$3+Rappel_2019!BZ14*'Données de référence'!$D$2+Rappel_2019!CA14*'Données de référence'!$D$4+Rappel_2019!CB14</f>
        <v>0</v>
      </c>
      <c r="BD14" s="381">
        <f t="shared" si="21"/>
        <v>0</v>
      </c>
      <c r="BE14" s="106">
        <v>100</v>
      </c>
      <c r="BF14" s="106"/>
      <c r="BG14" s="106">
        <v>90</v>
      </c>
      <c r="BH14" s="106"/>
      <c r="BI14" s="106"/>
      <c r="BJ14" s="49"/>
      <c r="BK14" s="49"/>
      <c r="BL14" s="49"/>
      <c r="BM14" s="49"/>
      <c r="BN14" s="49"/>
      <c r="BO14" s="50"/>
      <c r="BP14" s="50"/>
      <c r="BQ14" s="50"/>
      <c r="BR14" s="50"/>
      <c r="BS14" s="50"/>
      <c r="BT14" s="50">
        <v>785</v>
      </c>
      <c r="BU14" s="50"/>
      <c r="BV14" s="50">
        <v>915</v>
      </c>
      <c r="BW14" s="50">
        <v>25000</v>
      </c>
      <c r="BX14" s="50"/>
      <c r="BY14" s="50"/>
      <c r="BZ14" s="50"/>
      <c r="CA14" s="50"/>
      <c r="CB14" s="50"/>
      <c r="CC14" s="50"/>
      <c r="CD14" s="383">
        <f t="shared" si="22"/>
        <v>785</v>
      </c>
      <c r="CE14" s="383">
        <f t="shared" si="23"/>
        <v>0</v>
      </c>
      <c r="CF14" s="383">
        <f t="shared" si="24"/>
        <v>915</v>
      </c>
      <c r="CG14" s="383">
        <f t="shared" si="25"/>
        <v>25000</v>
      </c>
      <c r="CH14" s="383">
        <f t="shared" si="26"/>
        <v>0</v>
      </c>
    </row>
    <row r="15" spans="1:86" ht="39.75" customHeight="1" x14ac:dyDescent="0.35">
      <c r="A15" s="25">
        <v>6</v>
      </c>
      <c r="B15" s="25">
        <v>1</v>
      </c>
      <c r="C15" s="25" t="s">
        <v>97</v>
      </c>
      <c r="D15" s="25" t="s">
        <v>144</v>
      </c>
      <c r="E15" s="86" t="s">
        <v>175</v>
      </c>
      <c r="F15" s="25">
        <v>14</v>
      </c>
      <c r="G15" s="377" t="s">
        <v>186</v>
      </c>
      <c r="H15" s="27" t="s">
        <v>187</v>
      </c>
      <c r="I15" s="389" t="s">
        <v>188</v>
      </c>
      <c r="J15" s="25" t="s">
        <v>114</v>
      </c>
      <c r="K15" s="25"/>
      <c r="L15" s="25"/>
      <c r="M15" s="25"/>
      <c r="N15" s="25" t="s">
        <v>115</v>
      </c>
      <c r="O15" s="25"/>
      <c r="P15" s="25" t="s">
        <v>189</v>
      </c>
      <c r="Q15" s="25" t="s">
        <v>190</v>
      </c>
      <c r="R15" s="25" t="s">
        <v>191</v>
      </c>
      <c r="S15" s="25" t="s">
        <v>192</v>
      </c>
      <c r="T15" s="25" t="s">
        <v>141</v>
      </c>
      <c r="U15" s="25"/>
      <c r="V15" s="25"/>
      <c r="W15" s="25"/>
      <c r="X15" s="25"/>
      <c r="Y15" s="25"/>
      <c r="Z15" s="25"/>
      <c r="AA15" s="61" t="s">
        <v>193</v>
      </c>
      <c r="AB15" s="61" t="s">
        <v>143</v>
      </c>
      <c r="AC15" s="62"/>
      <c r="AD15" s="379">
        <f t="shared" si="0"/>
        <v>8890</v>
      </c>
      <c r="AE15" s="380">
        <f t="shared" si="1"/>
        <v>0</v>
      </c>
      <c r="AF15" s="380">
        <f t="shared" si="2"/>
        <v>0</v>
      </c>
      <c r="AG15" s="380">
        <f t="shared" si="3"/>
        <v>8890</v>
      </c>
      <c r="AH15" s="380">
        <f t="shared" si="4"/>
        <v>8890</v>
      </c>
      <c r="AI15" s="380">
        <f t="shared" si="5"/>
        <v>0</v>
      </c>
      <c r="AJ15" s="380">
        <f t="shared" si="6"/>
        <v>0</v>
      </c>
      <c r="AK15" s="380">
        <f t="shared" si="7"/>
        <v>0</v>
      </c>
      <c r="AL15" s="380">
        <f t="shared" si="8"/>
        <v>0</v>
      </c>
      <c r="AM15" s="380">
        <f t="shared" si="9"/>
        <v>0</v>
      </c>
      <c r="AN15" s="380">
        <f t="shared" si="10"/>
        <v>8890</v>
      </c>
      <c r="AO15" s="380">
        <f t="shared" si="11"/>
        <v>0</v>
      </c>
      <c r="AP15" s="381">
        <f t="shared" si="12"/>
        <v>8890</v>
      </c>
      <c r="AQ15" s="381">
        <f t="shared" si="13"/>
        <v>8890</v>
      </c>
      <c r="AR15" s="381">
        <f t="shared" si="14"/>
        <v>0</v>
      </c>
      <c r="AS15" s="381">
        <f>BE15*'Données de référence'!$B$3+Rappel_2019!BF15*'Données de référence'!$B$2+Rappel_2019!BG15*'Données de référence'!$B$4+Rappel_2019!BH15</f>
        <v>0</v>
      </c>
      <c r="AT15" s="381">
        <f t="shared" si="15"/>
        <v>0</v>
      </c>
      <c r="AU15" s="381">
        <f>BJ15*'Données de référence'!$C$3+Rappel_2019!BK15*'Données de référence'!$C$2+Rappel_2019!BL15*'Données de référence'!$C$4+Rappel_2019!BM15</f>
        <v>0</v>
      </c>
      <c r="AV15" s="381">
        <f t="shared" si="16"/>
        <v>0</v>
      </c>
      <c r="AW15" s="381">
        <f t="shared" si="17"/>
        <v>8890</v>
      </c>
      <c r="AX15" s="381">
        <f t="shared" si="18"/>
        <v>0</v>
      </c>
      <c r="AY15" s="381">
        <f>BO15*'Données de référence'!$D$3+Rappel_2019!BP15*'Données de référence'!$D$2+Rappel_2019!BQ15*'Données de référence'!$D$4+Rappel_2019!BR15</f>
        <v>0</v>
      </c>
      <c r="AZ15" s="381">
        <f t="shared" si="19"/>
        <v>0</v>
      </c>
      <c r="BA15" s="381">
        <f>BT15*'Données de référence'!$D$3+Rappel_2019!BU15*'Données de référence'!$D$2+Rappel_2019!BV15*'Données de référence'!$D$4+Rappel_2019!BW15</f>
        <v>8890</v>
      </c>
      <c r="BB15" s="381">
        <f t="shared" si="20"/>
        <v>0</v>
      </c>
      <c r="BC15" s="381">
        <f>BY15*'Données de référence'!$D$3+Rappel_2019!BZ15*'Données de référence'!$D$2+Rappel_2019!CA15*'Données de référence'!$D$4+Rappel_2019!CB15</f>
        <v>0</v>
      </c>
      <c r="BD15" s="381">
        <f t="shared" si="21"/>
        <v>0</v>
      </c>
      <c r="BE15" s="48"/>
      <c r="BF15" s="48"/>
      <c r="BG15" s="48"/>
      <c r="BH15" s="48"/>
      <c r="BI15" s="48"/>
      <c r="BJ15" s="64"/>
      <c r="BK15" s="49"/>
      <c r="BL15" s="49"/>
      <c r="BM15" s="49"/>
      <c r="BN15" s="49"/>
      <c r="BO15" s="50"/>
      <c r="BP15" s="50"/>
      <c r="BQ15" s="50"/>
      <c r="BR15" s="50"/>
      <c r="BS15" s="50"/>
      <c r="BT15" s="50">
        <v>15</v>
      </c>
      <c r="BU15" s="50"/>
      <c r="BV15" s="50">
        <v>80</v>
      </c>
      <c r="BW15" s="50"/>
      <c r="BX15" s="50"/>
      <c r="BY15" s="50"/>
      <c r="BZ15" s="50"/>
      <c r="CA15" s="50"/>
      <c r="CB15" s="50"/>
      <c r="CC15" s="50"/>
      <c r="CD15" s="383">
        <f t="shared" si="22"/>
        <v>15</v>
      </c>
      <c r="CE15" s="383">
        <f t="shared" si="23"/>
        <v>0</v>
      </c>
      <c r="CF15" s="383">
        <f t="shared" si="24"/>
        <v>80</v>
      </c>
      <c r="CG15" s="383">
        <f t="shared" si="25"/>
        <v>0</v>
      </c>
      <c r="CH15" s="383">
        <f t="shared" si="26"/>
        <v>0</v>
      </c>
    </row>
    <row r="16" spans="1:86" ht="39.75" customHeight="1" x14ac:dyDescent="0.35">
      <c r="A16" s="385">
        <v>6</v>
      </c>
      <c r="B16" s="385">
        <v>1</v>
      </c>
      <c r="C16" s="385" t="s">
        <v>97</v>
      </c>
      <c r="D16" s="385" t="s">
        <v>98</v>
      </c>
      <c r="E16" s="42" t="s">
        <v>132</v>
      </c>
      <c r="F16" s="25">
        <v>15</v>
      </c>
      <c r="G16" s="377" t="s">
        <v>194</v>
      </c>
      <c r="H16" s="245" t="s">
        <v>195</v>
      </c>
      <c r="I16" s="43" t="s">
        <v>196</v>
      </c>
      <c r="J16" s="25" t="s">
        <v>103</v>
      </c>
      <c r="K16" s="25"/>
      <c r="L16" s="25"/>
      <c r="M16" s="25"/>
      <c r="N16" s="25" t="s">
        <v>104</v>
      </c>
      <c r="O16" s="25" t="s">
        <v>165</v>
      </c>
      <c r="P16" s="25" t="s">
        <v>197</v>
      </c>
      <c r="Q16" s="25" t="s">
        <v>106</v>
      </c>
      <c r="R16" s="25" t="s">
        <v>198</v>
      </c>
      <c r="S16" s="25" t="s">
        <v>125</v>
      </c>
      <c r="T16" s="25" t="s">
        <v>141</v>
      </c>
      <c r="U16" s="25" t="s">
        <v>199</v>
      </c>
      <c r="V16" s="25" t="s">
        <v>182</v>
      </c>
      <c r="W16" s="25"/>
      <c r="X16" s="25"/>
      <c r="Y16" s="25"/>
      <c r="Z16" s="25"/>
      <c r="AA16" s="25" t="s">
        <v>200</v>
      </c>
      <c r="AB16" s="61" t="s">
        <v>127</v>
      </c>
      <c r="AC16" s="27"/>
      <c r="AD16" s="379">
        <f t="shared" si="0"/>
        <v>6831.4000000000005</v>
      </c>
      <c r="AE16" s="380">
        <f t="shared" si="1"/>
        <v>0</v>
      </c>
      <c r="AF16" s="380">
        <f t="shared" si="2"/>
        <v>6831.4000000000005</v>
      </c>
      <c r="AG16" s="380">
        <f t="shared" si="3"/>
        <v>0</v>
      </c>
      <c r="AH16" s="380">
        <f t="shared" si="4"/>
        <v>6831.4000000000005</v>
      </c>
      <c r="AI16" s="380">
        <f t="shared" si="5"/>
        <v>0</v>
      </c>
      <c r="AJ16" s="380">
        <f t="shared" si="6"/>
        <v>0</v>
      </c>
      <c r="AK16" s="380">
        <f t="shared" si="7"/>
        <v>0</v>
      </c>
      <c r="AL16" s="380">
        <f t="shared" si="8"/>
        <v>6831.4000000000005</v>
      </c>
      <c r="AM16" s="380">
        <f t="shared" si="9"/>
        <v>0</v>
      </c>
      <c r="AN16" s="380">
        <f t="shared" si="10"/>
        <v>0</v>
      </c>
      <c r="AO16" s="380">
        <f t="shared" si="11"/>
        <v>0</v>
      </c>
      <c r="AP16" s="381">
        <f t="shared" si="12"/>
        <v>8539.25</v>
      </c>
      <c r="AQ16" s="381">
        <f t="shared" si="13"/>
        <v>8539.25</v>
      </c>
      <c r="AR16" s="381">
        <f t="shared" si="14"/>
        <v>0</v>
      </c>
      <c r="AS16" s="381">
        <f>BE16*'Données de référence'!$B$3+Rappel_2019!BF16*'Données de référence'!$B$2+Rappel_2019!BG16*'Données de référence'!$B$4+Rappel_2019!BH16</f>
        <v>0</v>
      </c>
      <c r="AT16" s="381">
        <f t="shared" si="15"/>
        <v>0</v>
      </c>
      <c r="AU16" s="381">
        <f>BJ16*'Données de référence'!$C$3+Rappel_2019!BK16*'Données de référence'!$C$2+Rappel_2019!BL16*'Données de référence'!$C$4+Rappel_2019!BM16</f>
        <v>8539.25</v>
      </c>
      <c r="AV16" s="381">
        <f t="shared" si="16"/>
        <v>0</v>
      </c>
      <c r="AW16" s="381">
        <f t="shared" si="17"/>
        <v>0</v>
      </c>
      <c r="AX16" s="381">
        <f t="shared" si="18"/>
        <v>0</v>
      </c>
      <c r="AY16" s="381">
        <f>BO16*'Données de référence'!$D$3+Rappel_2019!BP16*'Données de référence'!$D$2+Rappel_2019!BQ16*'Données de référence'!$D$4+Rappel_2019!BR16</f>
        <v>0</v>
      </c>
      <c r="AZ16" s="381">
        <f t="shared" si="19"/>
        <v>0</v>
      </c>
      <c r="BA16" s="381">
        <f>BT16*'Données de référence'!$D$3+Rappel_2019!BU16*'Données de référence'!$D$2+Rappel_2019!BV16*'Données de référence'!$D$4+Rappel_2019!BW16</f>
        <v>0</v>
      </c>
      <c r="BB16" s="381">
        <f t="shared" si="20"/>
        <v>0</v>
      </c>
      <c r="BC16" s="381">
        <f>BY16*'Données de référence'!$D$3+Rappel_2019!BZ16*'Données de référence'!$D$2+Rappel_2019!CA16*'Données de référence'!$D$4+Rappel_2019!CB16</f>
        <v>0</v>
      </c>
      <c r="BD16" s="381">
        <f t="shared" si="21"/>
        <v>0</v>
      </c>
      <c r="BE16" s="48"/>
      <c r="BF16" s="48"/>
      <c r="BG16" s="48"/>
      <c r="BH16" s="48"/>
      <c r="BI16" s="48"/>
      <c r="BJ16" s="49">
        <v>50</v>
      </c>
      <c r="BK16" s="49"/>
      <c r="BL16" s="49">
        <v>75</v>
      </c>
      <c r="BM16" s="49"/>
      <c r="BN16" s="49"/>
      <c r="BO16" s="50"/>
      <c r="BP16" s="50"/>
      <c r="BQ16" s="50"/>
      <c r="BR16" s="50"/>
      <c r="BS16" s="50"/>
      <c r="BT16" s="50"/>
      <c r="BU16" s="50"/>
      <c r="BV16" s="50"/>
      <c r="BW16" s="50"/>
      <c r="BX16" s="50"/>
      <c r="BY16" s="50"/>
      <c r="BZ16" s="50"/>
      <c r="CA16" s="50"/>
      <c r="CB16" s="50"/>
      <c r="CC16" s="50"/>
      <c r="CD16" s="383">
        <f t="shared" si="22"/>
        <v>0</v>
      </c>
      <c r="CE16" s="383">
        <f t="shared" si="23"/>
        <v>0</v>
      </c>
      <c r="CF16" s="383">
        <f t="shared" si="24"/>
        <v>0</v>
      </c>
      <c r="CG16" s="383">
        <f t="shared" si="25"/>
        <v>0</v>
      </c>
      <c r="CH16" s="383">
        <f t="shared" si="26"/>
        <v>0</v>
      </c>
    </row>
    <row r="17" spans="1:86" ht="39.75" customHeight="1" x14ac:dyDescent="0.35">
      <c r="A17" s="25">
        <v>6</v>
      </c>
      <c r="B17" s="25">
        <v>1</v>
      </c>
      <c r="C17" s="25" t="s">
        <v>97</v>
      </c>
      <c r="D17" s="25" t="s">
        <v>98</v>
      </c>
      <c r="E17" s="42" t="s">
        <v>99</v>
      </c>
      <c r="F17" s="25">
        <v>16</v>
      </c>
      <c r="G17" s="386" t="s">
        <v>201</v>
      </c>
      <c r="H17" s="245" t="s">
        <v>202</v>
      </c>
      <c r="I17" s="43" t="s">
        <v>203</v>
      </c>
      <c r="J17" s="25" t="s">
        <v>114</v>
      </c>
      <c r="K17" s="25"/>
      <c r="L17" s="25"/>
      <c r="M17" s="25"/>
      <c r="N17" s="25" t="s">
        <v>204</v>
      </c>
      <c r="O17" s="25"/>
      <c r="P17" s="25" t="s">
        <v>205</v>
      </c>
      <c r="Q17" s="25" t="s">
        <v>106</v>
      </c>
      <c r="R17" s="25"/>
      <c r="S17" s="25" t="s">
        <v>155</v>
      </c>
      <c r="T17" s="25" t="s">
        <v>108</v>
      </c>
      <c r="U17" s="25" t="s">
        <v>107</v>
      </c>
      <c r="V17" s="25" t="s">
        <v>206</v>
      </c>
      <c r="W17" s="25"/>
      <c r="X17" s="25"/>
      <c r="Y17" s="25"/>
      <c r="Z17" s="25"/>
      <c r="AA17" s="25" t="s">
        <v>207</v>
      </c>
      <c r="AB17" s="25" t="s">
        <v>110</v>
      </c>
      <c r="AC17" s="27"/>
      <c r="AD17" s="379">
        <f t="shared" si="0"/>
        <v>48896</v>
      </c>
      <c r="AE17" s="380">
        <f t="shared" si="1"/>
        <v>48896</v>
      </c>
      <c r="AF17" s="380">
        <f t="shared" si="2"/>
        <v>0</v>
      </c>
      <c r="AG17" s="380">
        <f t="shared" si="3"/>
        <v>0</v>
      </c>
      <c r="AH17" s="380">
        <f t="shared" si="4"/>
        <v>48896</v>
      </c>
      <c r="AI17" s="380">
        <f t="shared" si="5"/>
        <v>0</v>
      </c>
      <c r="AJ17" s="380">
        <f t="shared" si="6"/>
        <v>48896</v>
      </c>
      <c r="AK17" s="380">
        <f t="shared" si="7"/>
        <v>0</v>
      </c>
      <c r="AL17" s="380">
        <f t="shared" si="8"/>
        <v>0</v>
      </c>
      <c r="AM17" s="380">
        <f t="shared" si="9"/>
        <v>0</v>
      </c>
      <c r="AN17" s="380">
        <f t="shared" si="10"/>
        <v>0</v>
      </c>
      <c r="AO17" s="380">
        <f t="shared" si="11"/>
        <v>0</v>
      </c>
      <c r="AP17" s="381">
        <f t="shared" si="12"/>
        <v>61120</v>
      </c>
      <c r="AQ17" s="381">
        <f t="shared" si="13"/>
        <v>61120</v>
      </c>
      <c r="AR17" s="381">
        <f t="shared" si="14"/>
        <v>0</v>
      </c>
      <c r="AS17" s="381">
        <f>BE17*'Données de référence'!$B$3+Rappel_2019!BF17*'Données de référence'!$B$2+Rappel_2019!BG17*'Données de référence'!$B$4+Rappel_2019!BH17</f>
        <v>61120</v>
      </c>
      <c r="AT17" s="381">
        <f t="shared" si="15"/>
        <v>0</v>
      </c>
      <c r="AU17" s="381">
        <f>BJ17*'Données de référence'!$C$3+Rappel_2019!BK17*'Données de référence'!$C$2+Rappel_2019!BL17*'Données de référence'!$C$4+Rappel_2019!BM17</f>
        <v>0</v>
      </c>
      <c r="AV17" s="381">
        <f t="shared" si="16"/>
        <v>0</v>
      </c>
      <c r="AW17" s="381">
        <f t="shared" si="17"/>
        <v>0</v>
      </c>
      <c r="AX17" s="381">
        <f t="shared" si="18"/>
        <v>0</v>
      </c>
      <c r="AY17" s="381">
        <f>BO17*'Données de référence'!$D$3+Rappel_2019!BP17*'Données de référence'!$D$2+Rappel_2019!BQ17*'Données de référence'!$D$4+Rappel_2019!BR17</f>
        <v>0</v>
      </c>
      <c r="AZ17" s="381">
        <f t="shared" si="19"/>
        <v>0</v>
      </c>
      <c r="BA17" s="381">
        <f>BT17*'Données de référence'!$D$3+Rappel_2019!BU17*'Données de référence'!$D$2+Rappel_2019!BV17*'Données de référence'!$D$4+Rappel_2019!BW17</f>
        <v>0</v>
      </c>
      <c r="BB17" s="381">
        <f t="shared" si="20"/>
        <v>0</v>
      </c>
      <c r="BC17" s="381">
        <f>BY17*'Données de référence'!$D$3+Rappel_2019!BZ17*'Données de référence'!$D$2+Rappel_2019!CA17*'Données de référence'!$D$4+Rappel_2019!CB17</f>
        <v>0</v>
      </c>
      <c r="BD17" s="381">
        <f t="shared" si="21"/>
        <v>0</v>
      </c>
      <c r="BE17" s="106">
        <v>160</v>
      </c>
      <c r="BF17" s="106"/>
      <c r="BG17" s="106">
        <v>480</v>
      </c>
      <c r="BH17" s="106"/>
      <c r="BI17" s="106"/>
      <c r="BJ17" s="375"/>
      <c r="BK17" s="375"/>
      <c r="BL17" s="375"/>
      <c r="BM17" s="375"/>
      <c r="BN17" s="375"/>
      <c r="BO17" s="382"/>
      <c r="BP17" s="382"/>
      <c r="BQ17" s="382"/>
      <c r="BR17" s="382"/>
      <c r="BS17" s="382"/>
      <c r="BT17" s="382"/>
      <c r="BU17" s="382"/>
      <c r="BV17" s="382"/>
      <c r="BW17" s="382"/>
      <c r="BX17" s="382"/>
      <c r="BY17" s="382"/>
      <c r="BZ17" s="382"/>
      <c r="CA17" s="382"/>
      <c r="CB17" s="382"/>
      <c r="CC17" s="382"/>
      <c r="CD17" s="383">
        <f t="shared" si="22"/>
        <v>0</v>
      </c>
      <c r="CE17" s="383">
        <f t="shared" si="23"/>
        <v>0</v>
      </c>
      <c r="CF17" s="383">
        <f t="shared" si="24"/>
        <v>0</v>
      </c>
      <c r="CG17" s="383">
        <f t="shared" si="25"/>
        <v>0</v>
      </c>
      <c r="CH17" s="383">
        <f t="shared" si="26"/>
        <v>0</v>
      </c>
    </row>
    <row r="18" spans="1:86" ht="39.75" customHeight="1" x14ac:dyDescent="0.35">
      <c r="A18" s="25">
        <v>6</v>
      </c>
      <c r="B18" s="25">
        <v>1</v>
      </c>
      <c r="C18" s="25" t="s">
        <v>97</v>
      </c>
      <c r="D18" s="25" t="s">
        <v>144</v>
      </c>
      <c r="E18" s="388" t="s">
        <v>208</v>
      </c>
      <c r="F18" s="25">
        <v>17</v>
      </c>
      <c r="G18" s="377" t="s">
        <v>209</v>
      </c>
      <c r="H18" s="27" t="s">
        <v>210</v>
      </c>
      <c r="I18" s="43" t="s">
        <v>211</v>
      </c>
      <c r="J18" s="25" t="s">
        <v>103</v>
      </c>
      <c r="K18" s="25"/>
      <c r="L18" s="25"/>
      <c r="M18" s="25"/>
      <c r="N18" s="25" t="s">
        <v>115</v>
      </c>
      <c r="O18" s="25" t="s">
        <v>116</v>
      </c>
      <c r="P18" s="25" t="s">
        <v>212</v>
      </c>
      <c r="Q18" s="25" t="s">
        <v>106</v>
      </c>
      <c r="R18" s="25"/>
      <c r="S18" s="25" t="s">
        <v>192</v>
      </c>
      <c r="T18" s="25" t="s">
        <v>213</v>
      </c>
      <c r="U18" s="25"/>
      <c r="V18" s="25"/>
      <c r="W18" s="25"/>
      <c r="X18" s="25"/>
      <c r="Y18" s="25"/>
      <c r="Z18" s="25"/>
      <c r="AA18" s="61" t="s">
        <v>150</v>
      </c>
      <c r="AB18" s="61" t="s">
        <v>143</v>
      </c>
      <c r="AC18" s="62"/>
      <c r="AD18" s="379">
        <f t="shared" si="0"/>
        <v>21530</v>
      </c>
      <c r="AE18" s="380">
        <f t="shared" si="1"/>
        <v>0</v>
      </c>
      <c r="AF18" s="380">
        <f t="shared" si="2"/>
        <v>0</v>
      </c>
      <c r="AG18" s="380">
        <f t="shared" si="3"/>
        <v>21530</v>
      </c>
      <c r="AH18" s="380">
        <f t="shared" si="4"/>
        <v>21530</v>
      </c>
      <c r="AI18" s="380">
        <f t="shared" si="5"/>
        <v>0</v>
      </c>
      <c r="AJ18" s="380">
        <f t="shared" si="6"/>
        <v>0</v>
      </c>
      <c r="AK18" s="380">
        <f t="shared" si="7"/>
        <v>0</v>
      </c>
      <c r="AL18" s="380">
        <f t="shared" si="8"/>
        <v>0</v>
      </c>
      <c r="AM18" s="380">
        <f t="shared" si="9"/>
        <v>0</v>
      </c>
      <c r="AN18" s="380">
        <f t="shared" si="10"/>
        <v>21530</v>
      </c>
      <c r="AO18" s="380">
        <f t="shared" si="11"/>
        <v>0</v>
      </c>
      <c r="AP18" s="381">
        <f t="shared" si="12"/>
        <v>21530</v>
      </c>
      <c r="AQ18" s="381">
        <f t="shared" si="13"/>
        <v>21530</v>
      </c>
      <c r="AR18" s="381">
        <f t="shared" si="14"/>
        <v>0</v>
      </c>
      <c r="AS18" s="381">
        <f>BE18*'Données de référence'!$B$3+Rappel_2019!BF18*'Données de référence'!$B$2+Rappel_2019!BG18*'Données de référence'!$B$4+Rappel_2019!BH18</f>
        <v>0</v>
      </c>
      <c r="AT18" s="381">
        <f t="shared" si="15"/>
        <v>0</v>
      </c>
      <c r="AU18" s="381">
        <f>BJ18*'Données de référence'!$C$3+Rappel_2019!BK18*'Données de référence'!$C$2+Rappel_2019!BL18*'Données de référence'!$C$4+Rappel_2019!BM18</f>
        <v>0</v>
      </c>
      <c r="AV18" s="381">
        <f t="shared" si="16"/>
        <v>0</v>
      </c>
      <c r="AW18" s="381">
        <f t="shared" si="17"/>
        <v>21530</v>
      </c>
      <c r="AX18" s="381">
        <f t="shared" si="18"/>
        <v>0</v>
      </c>
      <c r="AY18" s="381">
        <f>BO18*'Données de référence'!$D$3+Rappel_2019!BP18*'Données de référence'!$D$2+Rappel_2019!BQ18*'Données de référence'!$D$4+Rappel_2019!BR18</f>
        <v>0</v>
      </c>
      <c r="AZ18" s="381">
        <f t="shared" si="19"/>
        <v>0</v>
      </c>
      <c r="BA18" s="381">
        <f>BT18*'Données de référence'!$D$3+Rappel_2019!BU18*'Données de référence'!$D$2+Rappel_2019!BV18*'Données de référence'!$D$4+Rappel_2019!BW18</f>
        <v>21530</v>
      </c>
      <c r="BB18" s="381">
        <f t="shared" si="20"/>
        <v>0</v>
      </c>
      <c r="BC18" s="381">
        <f>BY18*'Données de référence'!$D$3+Rappel_2019!BZ18*'Données de référence'!$D$2+Rappel_2019!CA18*'Données de référence'!$D$4+Rappel_2019!CB18</f>
        <v>0</v>
      </c>
      <c r="BD18" s="381">
        <f t="shared" si="21"/>
        <v>0</v>
      </c>
      <c r="BE18" s="48"/>
      <c r="BF18" s="48"/>
      <c r="BG18" s="48"/>
      <c r="BH18" s="48"/>
      <c r="BI18" s="48"/>
      <c r="BJ18" s="64"/>
      <c r="BK18" s="49"/>
      <c r="BL18" s="49"/>
      <c r="BM18" s="49"/>
      <c r="BN18" s="49"/>
      <c r="BO18" s="50"/>
      <c r="BP18" s="50"/>
      <c r="BQ18" s="50"/>
      <c r="BR18" s="50"/>
      <c r="BS18" s="50"/>
      <c r="BT18" s="50">
        <v>120</v>
      </c>
      <c r="BU18" s="50"/>
      <c r="BV18" s="50">
        <v>80</v>
      </c>
      <c r="BW18" s="50">
        <v>250</v>
      </c>
      <c r="BX18" s="50"/>
      <c r="BY18" s="50"/>
      <c r="BZ18" s="50"/>
      <c r="CA18" s="50"/>
      <c r="CB18" s="50"/>
      <c r="CC18" s="50"/>
      <c r="CD18" s="383">
        <f t="shared" si="22"/>
        <v>120</v>
      </c>
      <c r="CE18" s="383">
        <f t="shared" si="23"/>
        <v>0</v>
      </c>
      <c r="CF18" s="383">
        <f t="shared" si="24"/>
        <v>80</v>
      </c>
      <c r="CG18" s="383">
        <f t="shared" si="25"/>
        <v>250</v>
      </c>
      <c r="CH18" s="383">
        <f t="shared" si="26"/>
        <v>0</v>
      </c>
    </row>
    <row r="19" spans="1:86" ht="39.75" customHeight="1" x14ac:dyDescent="0.35">
      <c r="A19" s="25">
        <v>5</v>
      </c>
      <c r="B19" s="25">
        <v>1</v>
      </c>
      <c r="C19" s="25" t="s">
        <v>97</v>
      </c>
      <c r="D19" s="25" t="s">
        <v>214</v>
      </c>
      <c r="E19" s="42" t="s">
        <v>215</v>
      </c>
      <c r="F19" s="25">
        <v>18</v>
      </c>
      <c r="G19" s="377" t="s">
        <v>216</v>
      </c>
      <c r="H19" s="245" t="s">
        <v>217</v>
      </c>
      <c r="I19" s="43" t="s">
        <v>218</v>
      </c>
      <c r="J19" s="25" t="s">
        <v>103</v>
      </c>
      <c r="K19" s="25" t="s">
        <v>219</v>
      </c>
      <c r="L19" s="25"/>
      <c r="M19" s="25"/>
      <c r="N19" s="25" t="s">
        <v>104</v>
      </c>
      <c r="O19" s="25" t="s">
        <v>105</v>
      </c>
      <c r="P19" s="25" t="s">
        <v>220</v>
      </c>
      <c r="Q19" s="25" t="s">
        <v>106</v>
      </c>
      <c r="R19" s="25" t="s">
        <v>221</v>
      </c>
      <c r="S19" s="25" t="s">
        <v>155</v>
      </c>
      <c r="T19" s="25" t="s">
        <v>156</v>
      </c>
      <c r="U19" s="25" t="s">
        <v>222</v>
      </c>
      <c r="V19" s="25" t="s">
        <v>223</v>
      </c>
      <c r="W19" s="25"/>
      <c r="X19" s="25"/>
      <c r="Y19" s="25"/>
      <c r="Z19" s="25"/>
      <c r="AA19" s="99" t="s">
        <v>224</v>
      </c>
      <c r="AB19" s="61" t="s">
        <v>143</v>
      </c>
      <c r="AC19" s="27"/>
      <c r="AD19" s="379">
        <f t="shared" si="0"/>
        <v>17700</v>
      </c>
      <c r="AE19" s="380">
        <f t="shared" si="1"/>
        <v>0</v>
      </c>
      <c r="AF19" s="380">
        <f t="shared" si="2"/>
        <v>0</v>
      </c>
      <c r="AG19" s="380">
        <f t="shared" si="3"/>
        <v>17700</v>
      </c>
      <c r="AH19" s="380">
        <f t="shared" si="4"/>
        <v>17700</v>
      </c>
      <c r="AI19" s="380">
        <f t="shared" si="5"/>
        <v>0</v>
      </c>
      <c r="AJ19" s="380">
        <f t="shared" si="6"/>
        <v>0</v>
      </c>
      <c r="AK19" s="380">
        <f t="shared" si="7"/>
        <v>0</v>
      </c>
      <c r="AL19" s="380">
        <f t="shared" si="8"/>
        <v>0</v>
      </c>
      <c r="AM19" s="380">
        <f t="shared" si="9"/>
        <v>0</v>
      </c>
      <c r="AN19" s="380">
        <f t="shared" si="10"/>
        <v>17700</v>
      </c>
      <c r="AO19" s="380">
        <f t="shared" si="11"/>
        <v>0</v>
      </c>
      <c r="AP19" s="381">
        <f t="shared" si="12"/>
        <v>17700</v>
      </c>
      <c r="AQ19" s="381">
        <f t="shared" si="13"/>
        <v>17700</v>
      </c>
      <c r="AR19" s="381">
        <f t="shared" si="14"/>
        <v>0</v>
      </c>
      <c r="AS19" s="381">
        <f>BE19*'Données de référence'!$B$3+Rappel_2019!BF19*'Données de référence'!$B$2+Rappel_2019!BG19*'Données de référence'!$B$4+Rappel_2019!BH19</f>
        <v>0</v>
      </c>
      <c r="AT19" s="381">
        <f t="shared" si="15"/>
        <v>0</v>
      </c>
      <c r="AU19" s="381">
        <f>BJ19*'Données de référence'!$C$3+Rappel_2019!BK19*'Données de référence'!$C$2+Rappel_2019!BL19*'Données de référence'!$C$4+Rappel_2019!BM19</f>
        <v>0</v>
      </c>
      <c r="AV19" s="381">
        <f t="shared" si="16"/>
        <v>0</v>
      </c>
      <c r="AW19" s="381">
        <f t="shared" si="17"/>
        <v>17700</v>
      </c>
      <c r="AX19" s="381">
        <f t="shared" si="18"/>
        <v>0</v>
      </c>
      <c r="AY19" s="381">
        <f>BO19*'Données de référence'!$D$3+Rappel_2019!BP19*'Données de référence'!$D$2+Rappel_2019!BQ19*'Données de référence'!$D$4+Rappel_2019!BR19</f>
        <v>17700</v>
      </c>
      <c r="AZ19" s="381">
        <f t="shared" si="19"/>
        <v>0</v>
      </c>
      <c r="BA19" s="381">
        <f>BT19*'Données de référence'!$D$3+Rappel_2019!BU19*'Données de référence'!$D$2+Rappel_2019!BV19*'Données de référence'!$D$4+Rappel_2019!BW19</f>
        <v>0</v>
      </c>
      <c r="BB19" s="381">
        <f t="shared" si="20"/>
        <v>0</v>
      </c>
      <c r="BC19" s="381">
        <f>BY19*'Données de référence'!$D$3+Rappel_2019!BZ19*'Données de référence'!$D$2+Rappel_2019!CA19*'Données de référence'!$D$4+Rappel_2019!CB19</f>
        <v>0</v>
      </c>
      <c r="BD19" s="381">
        <f t="shared" si="21"/>
        <v>0</v>
      </c>
      <c r="BE19" s="48"/>
      <c r="BF19" s="48"/>
      <c r="BG19" s="48"/>
      <c r="BH19" s="48"/>
      <c r="BI19" s="48"/>
      <c r="BJ19" s="49"/>
      <c r="BK19" s="49"/>
      <c r="BL19" s="49"/>
      <c r="BM19" s="49"/>
      <c r="BN19" s="49"/>
      <c r="BO19" s="50">
        <v>150</v>
      </c>
      <c r="BP19" s="50"/>
      <c r="BQ19" s="50"/>
      <c r="BR19" s="50"/>
      <c r="BS19" s="50"/>
      <c r="BT19" s="50"/>
      <c r="BU19" s="50"/>
      <c r="BV19" s="50"/>
      <c r="BW19" s="50"/>
      <c r="BX19" s="50"/>
      <c r="BY19" s="50"/>
      <c r="BZ19" s="50"/>
      <c r="CA19" s="50"/>
      <c r="CB19" s="50"/>
      <c r="CC19" s="50"/>
      <c r="CD19" s="383">
        <f t="shared" si="22"/>
        <v>150</v>
      </c>
      <c r="CE19" s="383">
        <f t="shared" si="23"/>
        <v>0</v>
      </c>
      <c r="CF19" s="383">
        <f t="shared" si="24"/>
        <v>0</v>
      </c>
      <c r="CG19" s="383">
        <f t="shared" si="25"/>
        <v>0</v>
      </c>
      <c r="CH19" s="383">
        <f t="shared" si="26"/>
        <v>0</v>
      </c>
    </row>
    <row r="20" spans="1:86" ht="39.75" customHeight="1" x14ac:dyDescent="0.35">
      <c r="A20" s="25">
        <v>6</v>
      </c>
      <c r="B20" s="25">
        <v>1</v>
      </c>
      <c r="C20" s="25" t="s">
        <v>97</v>
      </c>
      <c r="D20" s="25" t="s">
        <v>225</v>
      </c>
      <c r="E20" s="388" t="s">
        <v>226</v>
      </c>
      <c r="F20" s="25">
        <v>19</v>
      </c>
      <c r="G20" s="390" t="s">
        <v>227</v>
      </c>
      <c r="H20" s="8" t="s">
        <v>228</v>
      </c>
      <c r="I20" s="102" t="s">
        <v>229</v>
      </c>
      <c r="J20" s="25" t="s">
        <v>103</v>
      </c>
      <c r="K20" s="25" t="s">
        <v>230</v>
      </c>
      <c r="L20" s="25"/>
      <c r="M20" s="25"/>
      <c r="N20" s="25" t="s">
        <v>104</v>
      </c>
      <c r="O20" s="25" t="s">
        <v>165</v>
      </c>
      <c r="P20" s="25" t="s">
        <v>231</v>
      </c>
      <c r="Q20" s="25" t="s">
        <v>106</v>
      </c>
      <c r="R20" s="25" t="s">
        <v>232</v>
      </c>
      <c r="S20" s="25" t="s">
        <v>155</v>
      </c>
      <c r="T20" s="25" t="s">
        <v>156</v>
      </c>
      <c r="U20" s="25"/>
      <c r="V20" s="25"/>
      <c r="W20" s="25"/>
      <c r="X20" s="25"/>
      <c r="Y20" s="25"/>
      <c r="Z20" s="25"/>
      <c r="AA20" s="105" t="s">
        <v>233</v>
      </c>
      <c r="AB20" s="25" t="s">
        <v>143</v>
      </c>
      <c r="AC20" s="27"/>
      <c r="AD20" s="379">
        <f t="shared" si="0"/>
        <v>21100</v>
      </c>
      <c r="AE20" s="380">
        <f t="shared" si="1"/>
        <v>0</v>
      </c>
      <c r="AF20" s="380">
        <f t="shared" si="2"/>
        <v>0</v>
      </c>
      <c r="AG20" s="380">
        <f t="shared" si="3"/>
        <v>21100</v>
      </c>
      <c r="AH20" s="380">
        <f t="shared" si="4"/>
        <v>21100</v>
      </c>
      <c r="AI20" s="380">
        <f t="shared" si="5"/>
        <v>0</v>
      </c>
      <c r="AJ20" s="380">
        <f t="shared" si="6"/>
        <v>0</v>
      </c>
      <c r="AK20" s="380">
        <f t="shared" si="7"/>
        <v>0</v>
      </c>
      <c r="AL20" s="380">
        <f t="shared" si="8"/>
        <v>0</v>
      </c>
      <c r="AM20" s="380">
        <f t="shared" si="9"/>
        <v>0</v>
      </c>
      <c r="AN20" s="380">
        <f t="shared" si="10"/>
        <v>21100</v>
      </c>
      <c r="AO20" s="380">
        <f t="shared" si="11"/>
        <v>0</v>
      </c>
      <c r="AP20" s="381">
        <f t="shared" si="12"/>
        <v>21100</v>
      </c>
      <c r="AQ20" s="381">
        <f t="shared" si="13"/>
        <v>21100</v>
      </c>
      <c r="AR20" s="381">
        <f t="shared" si="14"/>
        <v>0</v>
      </c>
      <c r="AS20" s="381">
        <f>BE20*'Données de référence'!$B$3+Rappel_2019!BF20*'Données de référence'!$B$2+Rappel_2019!BG20*'Données de référence'!$B$4+Rappel_2019!BH20</f>
        <v>0</v>
      </c>
      <c r="AT20" s="381">
        <f t="shared" si="15"/>
        <v>0</v>
      </c>
      <c r="AU20" s="381">
        <f>BJ20*'Données de référence'!$C$3+Rappel_2019!BK20*'Données de référence'!$C$2+Rappel_2019!BL20*'Données de référence'!$C$4+Rappel_2019!BM20</f>
        <v>0</v>
      </c>
      <c r="AV20" s="381">
        <f t="shared" si="16"/>
        <v>0</v>
      </c>
      <c r="AW20" s="381">
        <f t="shared" si="17"/>
        <v>21100</v>
      </c>
      <c r="AX20" s="381">
        <f t="shared" si="18"/>
        <v>0</v>
      </c>
      <c r="AY20" s="381">
        <f>BO20*'Données de référence'!$D$3+Rappel_2019!BP20*'Données de référence'!$D$2+Rappel_2019!BQ20*'Données de référence'!$D$4+Rappel_2019!BR20</f>
        <v>21100</v>
      </c>
      <c r="AZ20" s="381">
        <f t="shared" si="19"/>
        <v>0</v>
      </c>
      <c r="BA20" s="381">
        <f>BT20*'Données de référence'!$D$3+Rappel_2019!BU20*'Données de référence'!$D$2+Rappel_2019!BV20*'Données de référence'!$D$4+Rappel_2019!BW20</f>
        <v>0</v>
      </c>
      <c r="BB20" s="381">
        <f t="shared" si="20"/>
        <v>0</v>
      </c>
      <c r="BC20" s="381">
        <f>BY20*'Données de référence'!$D$3+Rappel_2019!BZ20*'Données de référence'!$D$2+Rappel_2019!CA20*'Données de référence'!$D$4+Rappel_2019!CB20</f>
        <v>0</v>
      </c>
      <c r="BD20" s="381">
        <f t="shared" si="21"/>
        <v>0</v>
      </c>
      <c r="BE20" s="48"/>
      <c r="BF20" s="48"/>
      <c r="BG20" s="48"/>
      <c r="BH20" s="48"/>
      <c r="BI20" s="48"/>
      <c r="BJ20" s="49"/>
      <c r="BK20" s="49"/>
      <c r="BL20" s="49"/>
      <c r="BM20" s="49"/>
      <c r="BN20" s="49"/>
      <c r="BO20" s="50">
        <v>100</v>
      </c>
      <c r="BP20" s="50"/>
      <c r="BQ20" s="50"/>
      <c r="BR20" s="50">
        <v>9300</v>
      </c>
      <c r="BS20" s="50"/>
      <c r="BT20" s="50"/>
      <c r="BU20" s="50"/>
      <c r="BV20" s="50"/>
      <c r="BW20" s="50"/>
      <c r="BX20" s="50"/>
      <c r="BY20" s="50"/>
      <c r="BZ20" s="50"/>
      <c r="CA20" s="50"/>
      <c r="CB20" s="50"/>
      <c r="CC20" s="50"/>
      <c r="CD20" s="383">
        <f t="shared" si="22"/>
        <v>100</v>
      </c>
      <c r="CE20" s="383">
        <f t="shared" si="23"/>
        <v>0</v>
      </c>
      <c r="CF20" s="383">
        <f t="shared" si="24"/>
        <v>0</v>
      </c>
      <c r="CG20" s="383">
        <f t="shared" si="25"/>
        <v>9300</v>
      </c>
      <c r="CH20" s="383">
        <f t="shared" si="26"/>
        <v>0</v>
      </c>
    </row>
    <row r="21" spans="1:86" ht="39.75" customHeight="1" x14ac:dyDescent="0.35">
      <c r="A21" s="25">
        <v>6</v>
      </c>
      <c r="B21" s="25">
        <v>1</v>
      </c>
      <c r="C21" s="25" t="s">
        <v>234</v>
      </c>
      <c r="D21" s="25" t="s">
        <v>98</v>
      </c>
      <c r="E21" s="388" t="s">
        <v>132</v>
      </c>
      <c r="F21" s="25">
        <v>20</v>
      </c>
      <c r="G21" s="391" t="s">
        <v>235</v>
      </c>
      <c r="H21" s="108" t="s">
        <v>236</v>
      </c>
      <c r="I21" s="108" t="s">
        <v>237</v>
      </c>
      <c r="J21" s="25" t="s">
        <v>103</v>
      </c>
      <c r="K21" s="25"/>
      <c r="L21" s="25"/>
      <c r="M21" s="25"/>
      <c r="N21" s="25" t="s">
        <v>104</v>
      </c>
      <c r="O21" s="25" t="s">
        <v>105</v>
      </c>
      <c r="P21" s="25" t="s">
        <v>238</v>
      </c>
      <c r="Q21" s="25" t="s">
        <v>106</v>
      </c>
      <c r="R21" s="25" t="s">
        <v>239</v>
      </c>
      <c r="S21" s="25"/>
      <c r="T21" s="25"/>
      <c r="U21" s="25" t="s">
        <v>107</v>
      </c>
      <c r="V21" s="25" t="s">
        <v>182</v>
      </c>
      <c r="W21" s="25"/>
      <c r="X21" s="25"/>
      <c r="Y21" s="25"/>
      <c r="Z21" s="25"/>
      <c r="AA21" s="25" t="s">
        <v>240</v>
      </c>
      <c r="AB21" s="25" t="s">
        <v>241</v>
      </c>
      <c r="AC21" s="27"/>
      <c r="AD21" s="379">
        <f t="shared" si="0"/>
        <v>117936.8</v>
      </c>
      <c r="AE21" s="380">
        <f t="shared" si="1"/>
        <v>19769.600000000002</v>
      </c>
      <c r="AF21" s="380">
        <f t="shared" si="2"/>
        <v>17257.2</v>
      </c>
      <c r="AG21" s="380">
        <f t="shared" si="3"/>
        <v>80910</v>
      </c>
      <c r="AH21" s="380">
        <f t="shared" si="4"/>
        <v>117936.8</v>
      </c>
      <c r="AI21" s="380">
        <f t="shared" si="5"/>
        <v>0</v>
      </c>
      <c r="AJ21" s="380">
        <f t="shared" si="6"/>
        <v>19769.600000000002</v>
      </c>
      <c r="AK21" s="380">
        <f t="shared" si="7"/>
        <v>0</v>
      </c>
      <c r="AL21" s="380">
        <f t="shared" si="8"/>
        <v>17257.2</v>
      </c>
      <c r="AM21" s="380">
        <f t="shared" si="9"/>
        <v>0</v>
      </c>
      <c r="AN21" s="380">
        <f t="shared" si="10"/>
        <v>80910</v>
      </c>
      <c r="AO21" s="380">
        <f t="shared" si="11"/>
        <v>0</v>
      </c>
      <c r="AP21" s="381">
        <f t="shared" si="12"/>
        <v>127193.5</v>
      </c>
      <c r="AQ21" s="381">
        <f t="shared" si="13"/>
        <v>127193.5</v>
      </c>
      <c r="AR21" s="381">
        <f t="shared" si="14"/>
        <v>0</v>
      </c>
      <c r="AS21" s="381">
        <f>BE21*'Données de référence'!$B$3+Rappel_2019!BF21*'Données de référence'!$B$2+Rappel_2019!BG21*'Données de référence'!$B$4+Rappel_2019!BH21</f>
        <v>24712</v>
      </c>
      <c r="AT21" s="381">
        <f t="shared" si="15"/>
        <v>0</v>
      </c>
      <c r="AU21" s="381">
        <f>BJ21*'Données de référence'!$C$3+Rappel_2019!BK21*'Données de référence'!$C$2+Rappel_2019!BL21*'Données de référence'!$C$4+Rappel_2019!BM21</f>
        <v>21571.5</v>
      </c>
      <c r="AV21" s="381">
        <f t="shared" si="16"/>
        <v>0</v>
      </c>
      <c r="AW21" s="381">
        <f t="shared" si="17"/>
        <v>80910</v>
      </c>
      <c r="AX21" s="381">
        <f t="shared" si="18"/>
        <v>0</v>
      </c>
      <c r="AY21" s="381">
        <f>BO21*'Données de référence'!$D$3+Rappel_2019!BP21*'Données de référence'!$D$2+Rappel_2019!BQ21*'Données de référence'!$D$4+Rappel_2019!BR21</f>
        <v>58100</v>
      </c>
      <c r="AZ21" s="381">
        <f t="shared" si="19"/>
        <v>0</v>
      </c>
      <c r="BA21" s="381">
        <f>BT21*'Données de référence'!$D$3+Rappel_2019!BU21*'Données de référence'!$D$2+Rappel_2019!BV21*'Données de référence'!$D$4+Rappel_2019!BW21</f>
        <v>22810</v>
      </c>
      <c r="BB21" s="381">
        <f t="shared" si="20"/>
        <v>0</v>
      </c>
      <c r="BC21" s="381">
        <f>BY21*'Données de référence'!$D$3+Rappel_2019!BZ21*'Données de référence'!$D$2+Rappel_2019!CA21*'Données de référence'!$D$4+Rappel_2019!CB21</f>
        <v>0</v>
      </c>
      <c r="BD21" s="381">
        <f t="shared" si="21"/>
        <v>0</v>
      </c>
      <c r="BE21" s="106">
        <v>184</v>
      </c>
      <c r="BF21" s="106"/>
      <c r="BG21" s="106"/>
      <c r="BH21" s="106">
        <v>3000</v>
      </c>
      <c r="BI21" s="48"/>
      <c r="BJ21" s="71">
        <v>90</v>
      </c>
      <c r="BK21" s="71">
        <v>90</v>
      </c>
      <c r="BL21" s="71"/>
      <c r="BM21" s="71">
        <v>3000</v>
      </c>
      <c r="BN21" s="49"/>
      <c r="BO21" s="50">
        <v>450</v>
      </c>
      <c r="BP21" s="50"/>
      <c r="BQ21" s="50"/>
      <c r="BR21" s="50">
        <v>5000</v>
      </c>
      <c r="BS21" s="50"/>
      <c r="BT21" s="50">
        <v>100</v>
      </c>
      <c r="BU21" s="50"/>
      <c r="BV21" s="50">
        <v>90</v>
      </c>
      <c r="BW21" s="50">
        <v>3000</v>
      </c>
      <c r="BX21" s="50"/>
      <c r="BY21" s="55"/>
      <c r="BZ21" s="50"/>
      <c r="CA21" s="50"/>
      <c r="CB21" s="50"/>
      <c r="CC21" s="50"/>
      <c r="CD21" s="383">
        <f t="shared" si="22"/>
        <v>550</v>
      </c>
      <c r="CE21" s="383">
        <f t="shared" si="23"/>
        <v>0</v>
      </c>
      <c r="CF21" s="383">
        <f t="shared" si="24"/>
        <v>90</v>
      </c>
      <c r="CG21" s="383">
        <f t="shared" si="25"/>
        <v>8000</v>
      </c>
      <c r="CH21" s="383">
        <f t="shared" si="26"/>
        <v>0</v>
      </c>
    </row>
    <row r="22" spans="1:86" ht="39.75" customHeight="1" x14ac:dyDescent="0.35">
      <c r="A22" s="25">
        <v>6</v>
      </c>
      <c r="B22" s="25">
        <v>1</v>
      </c>
      <c r="C22" s="25" t="s">
        <v>234</v>
      </c>
      <c r="D22" s="25" t="s">
        <v>98</v>
      </c>
      <c r="E22" s="42" t="s">
        <v>132</v>
      </c>
      <c r="F22" s="25">
        <v>21</v>
      </c>
      <c r="G22" s="377" t="s">
        <v>242</v>
      </c>
      <c r="H22" s="27" t="s">
        <v>243</v>
      </c>
      <c r="I22" s="378" t="s">
        <v>244</v>
      </c>
      <c r="J22" s="25" t="s">
        <v>245</v>
      </c>
      <c r="K22" s="25"/>
      <c r="L22" s="25"/>
      <c r="M22" s="25"/>
      <c r="N22" s="25" t="s">
        <v>204</v>
      </c>
      <c r="O22" s="25"/>
      <c r="P22" s="25"/>
      <c r="Q22" s="25" t="s">
        <v>106</v>
      </c>
      <c r="R22" s="25"/>
      <c r="S22" s="25" t="s">
        <v>155</v>
      </c>
      <c r="T22" s="25" t="s">
        <v>156</v>
      </c>
      <c r="U22" s="25"/>
      <c r="V22" s="25"/>
      <c r="W22" s="25"/>
      <c r="X22" s="25"/>
      <c r="Y22" s="25"/>
      <c r="Z22" s="25"/>
      <c r="AA22" s="25" t="s">
        <v>246</v>
      </c>
      <c r="AB22" s="25" t="s">
        <v>241</v>
      </c>
      <c r="AC22" s="27"/>
      <c r="AD22" s="379">
        <f t="shared" si="0"/>
        <v>24254.080000000002</v>
      </c>
      <c r="AE22" s="380">
        <f t="shared" si="1"/>
        <v>3776</v>
      </c>
      <c r="AF22" s="380">
        <f t="shared" si="2"/>
        <v>3958.0800000000004</v>
      </c>
      <c r="AG22" s="380">
        <f t="shared" si="3"/>
        <v>16520</v>
      </c>
      <c r="AH22" s="380">
        <f t="shared" si="4"/>
        <v>24254.080000000002</v>
      </c>
      <c r="AI22" s="380">
        <f t="shared" si="5"/>
        <v>0</v>
      </c>
      <c r="AJ22" s="380">
        <f t="shared" si="6"/>
        <v>3776</v>
      </c>
      <c r="AK22" s="380">
        <f t="shared" si="7"/>
        <v>0</v>
      </c>
      <c r="AL22" s="380">
        <f t="shared" si="8"/>
        <v>3958.0800000000004</v>
      </c>
      <c r="AM22" s="380">
        <f t="shared" si="9"/>
        <v>0</v>
      </c>
      <c r="AN22" s="380">
        <f t="shared" si="10"/>
        <v>16520</v>
      </c>
      <c r="AO22" s="380">
        <f t="shared" si="11"/>
        <v>0</v>
      </c>
      <c r="AP22" s="381">
        <f t="shared" si="12"/>
        <v>26187.599999999999</v>
      </c>
      <c r="AQ22" s="381">
        <f t="shared" si="13"/>
        <v>26187.599999999999</v>
      </c>
      <c r="AR22" s="381">
        <f t="shared" si="14"/>
        <v>0</v>
      </c>
      <c r="AS22" s="381">
        <f>BE22*'Données de référence'!$B$3+Rappel_2019!BF22*'Données de référence'!$B$2+Rappel_2019!BG22*'Données de référence'!$B$4+Rappel_2019!BH22</f>
        <v>4720</v>
      </c>
      <c r="AT22" s="381">
        <f t="shared" si="15"/>
        <v>0</v>
      </c>
      <c r="AU22" s="381">
        <f>BJ22*'Données de référence'!$C$3+Rappel_2019!BK22*'Données de référence'!$C$2+Rappel_2019!BL22*'Données de référence'!$C$4+Rappel_2019!BM22</f>
        <v>4947.6000000000004</v>
      </c>
      <c r="AV22" s="381">
        <f t="shared" si="16"/>
        <v>0</v>
      </c>
      <c r="AW22" s="381">
        <f t="shared" si="17"/>
        <v>16520</v>
      </c>
      <c r="AX22" s="381">
        <f t="shared" si="18"/>
        <v>0</v>
      </c>
      <c r="AY22" s="381">
        <f>BO22*'Données de référence'!$D$3+Rappel_2019!BP22*'Données de référence'!$D$2+Rappel_2019!BQ22*'Données de référence'!$D$4+Rappel_2019!BR22</f>
        <v>11800</v>
      </c>
      <c r="AZ22" s="381">
        <f t="shared" si="19"/>
        <v>0</v>
      </c>
      <c r="BA22" s="381">
        <f>BT22*'Données de référence'!$D$3+Rappel_2019!BU22*'Données de référence'!$D$2+Rappel_2019!BV22*'Données de référence'!$D$4+Rappel_2019!BW22</f>
        <v>4720</v>
      </c>
      <c r="BB22" s="381">
        <f t="shared" si="20"/>
        <v>0</v>
      </c>
      <c r="BC22" s="381">
        <f>BY22*'Données de référence'!$D$3+Rappel_2019!BZ22*'Données de référence'!$D$2+Rappel_2019!CA22*'Données de référence'!$D$4+Rappel_2019!CB22</f>
        <v>0</v>
      </c>
      <c r="BD22" s="381">
        <f t="shared" si="21"/>
        <v>0</v>
      </c>
      <c r="BE22" s="106">
        <v>40</v>
      </c>
      <c r="BF22" s="106"/>
      <c r="BG22" s="106"/>
      <c r="BH22" s="106"/>
      <c r="BI22" s="48"/>
      <c r="BJ22" s="49"/>
      <c r="BK22" s="49">
        <v>40</v>
      </c>
      <c r="BL22" s="49"/>
      <c r="BM22" s="49"/>
      <c r="BN22" s="49"/>
      <c r="BO22" s="50">
        <v>100</v>
      </c>
      <c r="BP22" s="50"/>
      <c r="BQ22" s="50"/>
      <c r="BR22" s="50"/>
      <c r="BS22" s="50"/>
      <c r="BT22" s="50">
        <v>40</v>
      </c>
      <c r="BU22" s="50"/>
      <c r="BV22" s="50"/>
      <c r="BW22" s="50"/>
      <c r="BX22" s="50"/>
      <c r="BY22" s="55"/>
      <c r="BZ22" s="50"/>
      <c r="CA22" s="50"/>
      <c r="CB22" s="50"/>
      <c r="CC22" s="50"/>
      <c r="CD22" s="383">
        <f t="shared" si="22"/>
        <v>140</v>
      </c>
      <c r="CE22" s="383">
        <f t="shared" si="23"/>
        <v>0</v>
      </c>
      <c r="CF22" s="383">
        <f t="shared" si="24"/>
        <v>0</v>
      </c>
      <c r="CG22" s="383">
        <f t="shared" si="25"/>
        <v>0</v>
      </c>
      <c r="CH22" s="383">
        <f t="shared" si="26"/>
        <v>0</v>
      </c>
    </row>
    <row r="23" spans="1:86" ht="39.75" customHeight="1" x14ac:dyDescent="0.35">
      <c r="A23" s="25">
        <v>6</v>
      </c>
      <c r="B23" s="25">
        <v>1</v>
      </c>
      <c r="C23" s="25" t="s">
        <v>234</v>
      </c>
      <c r="D23" s="25" t="s">
        <v>98</v>
      </c>
      <c r="E23" s="42" t="s">
        <v>132</v>
      </c>
      <c r="F23" s="25">
        <v>22</v>
      </c>
      <c r="G23" s="377" t="s">
        <v>247</v>
      </c>
      <c r="H23" s="27" t="s">
        <v>248</v>
      </c>
      <c r="I23" s="389" t="s">
        <v>249</v>
      </c>
      <c r="J23" s="25" t="s">
        <v>103</v>
      </c>
      <c r="K23" s="25"/>
      <c r="L23" s="25"/>
      <c r="M23" s="25"/>
      <c r="N23" s="25" t="s">
        <v>104</v>
      </c>
      <c r="O23" s="25" t="s">
        <v>165</v>
      </c>
      <c r="P23" s="25" t="s">
        <v>250</v>
      </c>
      <c r="Q23" s="25" t="s">
        <v>106</v>
      </c>
      <c r="R23" s="25" t="s">
        <v>251</v>
      </c>
      <c r="S23" s="25" t="s">
        <v>252</v>
      </c>
      <c r="T23" s="25" t="s">
        <v>182</v>
      </c>
      <c r="U23" s="25"/>
      <c r="V23" s="25"/>
      <c r="W23" s="25"/>
      <c r="X23" s="25"/>
      <c r="Y23" s="25"/>
      <c r="Z23" s="25"/>
      <c r="AA23" s="25" t="s">
        <v>240</v>
      </c>
      <c r="AB23" s="25" t="s">
        <v>241</v>
      </c>
      <c r="AC23" s="27"/>
      <c r="AD23" s="379">
        <f t="shared" si="0"/>
        <v>6950</v>
      </c>
      <c r="AE23" s="380">
        <f t="shared" si="1"/>
        <v>0</v>
      </c>
      <c r="AF23" s="380">
        <f t="shared" si="2"/>
        <v>0</v>
      </c>
      <c r="AG23" s="380">
        <f t="shared" si="3"/>
        <v>6950</v>
      </c>
      <c r="AH23" s="380">
        <f t="shared" si="4"/>
        <v>6950</v>
      </c>
      <c r="AI23" s="380">
        <f t="shared" si="5"/>
        <v>0</v>
      </c>
      <c r="AJ23" s="380">
        <f t="shared" si="6"/>
        <v>0</v>
      </c>
      <c r="AK23" s="380">
        <f t="shared" si="7"/>
        <v>0</v>
      </c>
      <c r="AL23" s="380">
        <f t="shared" si="8"/>
        <v>0</v>
      </c>
      <c r="AM23" s="380">
        <f t="shared" si="9"/>
        <v>0</v>
      </c>
      <c r="AN23" s="380">
        <f t="shared" si="10"/>
        <v>6950</v>
      </c>
      <c r="AO23" s="380">
        <f t="shared" si="11"/>
        <v>0</v>
      </c>
      <c r="AP23" s="381">
        <f t="shared" si="12"/>
        <v>6950</v>
      </c>
      <c r="AQ23" s="381">
        <f t="shared" si="13"/>
        <v>6950</v>
      </c>
      <c r="AR23" s="381">
        <f t="shared" si="14"/>
        <v>0</v>
      </c>
      <c r="AS23" s="381">
        <f>BE23*'Données de référence'!$B$3+Rappel_2019!BF23*'Données de référence'!$B$2+Rappel_2019!BG23*'Données de référence'!$B$4+Rappel_2019!BH23</f>
        <v>0</v>
      </c>
      <c r="AT23" s="381">
        <f t="shared" si="15"/>
        <v>0</v>
      </c>
      <c r="AU23" s="381">
        <f>BJ23*'Données de référence'!$C$3+Rappel_2019!BK23*'Données de référence'!$C$2+Rappel_2019!BL23*'Données de référence'!$C$4+Rappel_2019!BM23</f>
        <v>0</v>
      </c>
      <c r="AV23" s="381">
        <f t="shared" si="16"/>
        <v>0</v>
      </c>
      <c r="AW23" s="381">
        <f t="shared" si="17"/>
        <v>6950</v>
      </c>
      <c r="AX23" s="381">
        <f t="shared" si="18"/>
        <v>0</v>
      </c>
      <c r="AY23" s="381">
        <f>BO23*'Données de référence'!$D$3+Rappel_2019!BP23*'Données de référence'!$D$2+Rappel_2019!BQ23*'Données de référence'!$D$4+Rappel_2019!BR23</f>
        <v>2960</v>
      </c>
      <c r="AZ23" s="381">
        <f t="shared" si="19"/>
        <v>0</v>
      </c>
      <c r="BA23" s="381">
        <f>BT23*'Données de référence'!$D$3+Rappel_2019!BU23*'Données de référence'!$D$2+Rappel_2019!BV23*'Données de référence'!$D$4+Rappel_2019!BW23</f>
        <v>3990</v>
      </c>
      <c r="BB23" s="381">
        <f t="shared" si="20"/>
        <v>0</v>
      </c>
      <c r="BC23" s="381">
        <f>BY23*'Données de référence'!$D$3+Rappel_2019!BZ23*'Données de référence'!$D$2+Rappel_2019!CA23*'Données de référence'!$D$4+Rappel_2019!CB23</f>
        <v>0</v>
      </c>
      <c r="BD23" s="381">
        <f t="shared" si="21"/>
        <v>0</v>
      </c>
      <c r="BE23" s="106"/>
      <c r="BF23" s="106"/>
      <c r="BG23" s="106"/>
      <c r="BH23" s="106"/>
      <c r="BI23" s="48"/>
      <c r="BJ23" s="49"/>
      <c r="BK23" s="49"/>
      <c r="BL23" s="49"/>
      <c r="BM23" s="49"/>
      <c r="BN23" s="49"/>
      <c r="BO23" s="50">
        <v>10</v>
      </c>
      <c r="BP23" s="50"/>
      <c r="BQ23" s="50">
        <v>20</v>
      </c>
      <c r="BR23" s="50"/>
      <c r="BS23" s="50"/>
      <c r="BT23" s="50">
        <v>10</v>
      </c>
      <c r="BU23" s="50">
        <v>10</v>
      </c>
      <c r="BV23" s="50">
        <v>10</v>
      </c>
      <c r="BW23" s="50"/>
      <c r="BX23" s="50"/>
      <c r="BY23" s="55"/>
      <c r="BZ23" s="50"/>
      <c r="CA23" s="50"/>
      <c r="CB23" s="50"/>
      <c r="CC23" s="50"/>
      <c r="CD23" s="383">
        <f t="shared" si="22"/>
        <v>20</v>
      </c>
      <c r="CE23" s="383">
        <f t="shared" si="23"/>
        <v>10</v>
      </c>
      <c r="CF23" s="383">
        <f t="shared" si="24"/>
        <v>30</v>
      </c>
      <c r="CG23" s="383">
        <f t="shared" si="25"/>
        <v>0</v>
      </c>
      <c r="CH23" s="383">
        <f t="shared" si="26"/>
        <v>0</v>
      </c>
    </row>
    <row r="24" spans="1:86" ht="39.75" customHeight="1" x14ac:dyDescent="0.35">
      <c r="A24" s="25">
        <v>2</v>
      </c>
      <c r="B24" s="25">
        <v>1</v>
      </c>
      <c r="C24" s="25" t="s">
        <v>253</v>
      </c>
      <c r="D24" s="25" t="s">
        <v>170</v>
      </c>
      <c r="E24" s="42" t="s">
        <v>254</v>
      </c>
      <c r="F24" s="25">
        <v>23</v>
      </c>
      <c r="G24" s="377" t="s">
        <v>255</v>
      </c>
      <c r="H24" s="27" t="s">
        <v>256</v>
      </c>
      <c r="I24" s="378" t="s">
        <v>257</v>
      </c>
      <c r="J24" s="25" t="s">
        <v>103</v>
      </c>
      <c r="K24" s="25"/>
      <c r="L24" s="25"/>
      <c r="M24" s="25"/>
      <c r="N24" s="25" t="s">
        <v>104</v>
      </c>
      <c r="O24" s="25" t="s">
        <v>105</v>
      </c>
      <c r="P24" s="25" t="s">
        <v>258</v>
      </c>
      <c r="Q24" s="25" t="s">
        <v>106</v>
      </c>
      <c r="R24" s="25"/>
      <c r="S24" s="25" t="s">
        <v>125</v>
      </c>
      <c r="T24" s="25" t="s">
        <v>167</v>
      </c>
      <c r="U24" s="25" t="s">
        <v>155</v>
      </c>
      <c r="V24" s="25" t="s">
        <v>156</v>
      </c>
      <c r="W24" s="25"/>
      <c r="X24" s="25"/>
      <c r="Y24" s="25"/>
      <c r="Z24" s="25"/>
      <c r="AA24" s="25" t="s">
        <v>259</v>
      </c>
      <c r="AB24" s="25" t="s">
        <v>143</v>
      </c>
      <c r="AC24" s="27"/>
      <c r="AD24" s="379">
        <f t="shared" si="0"/>
        <v>10350</v>
      </c>
      <c r="AE24" s="380">
        <f t="shared" si="1"/>
        <v>0</v>
      </c>
      <c r="AF24" s="380">
        <f t="shared" si="2"/>
        <v>0</v>
      </c>
      <c r="AG24" s="380">
        <f t="shared" si="3"/>
        <v>10350</v>
      </c>
      <c r="AH24" s="380">
        <f t="shared" si="4"/>
        <v>10350</v>
      </c>
      <c r="AI24" s="380">
        <f t="shared" si="5"/>
        <v>0</v>
      </c>
      <c r="AJ24" s="380">
        <f t="shared" si="6"/>
        <v>0</v>
      </c>
      <c r="AK24" s="380">
        <f t="shared" si="7"/>
        <v>0</v>
      </c>
      <c r="AL24" s="380">
        <f t="shared" si="8"/>
        <v>0</v>
      </c>
      <c r="AM24" s="380">
        <f t="shared" si="9"/>
        <v>0</v>
      </c>
      <c r="AN24" s="380">
        <f t="shared" si="10"/>
        <v>10350</v>
      </c>
      <c r="AO24" s="380">
        <f t="shared" si="11"/>
        <v>0</v>
      </c>
      <c r="AP24" s="381">
        <f t="shared" si="12"/>
        <v>10350</v>
      </c>
      <c r="AQ24" s="381">
        <f t="shared" si="13"/>
        <v>10350</v>
      </c>
      <c r="AR24" s="381">
        <f t="shared" si="14"/>
        <v>0</v>
      </c>
      <c r="AS24" s="381">
        <f>BE24*'Données de référence'!$B$3+Rappel_2019!BF24*'Données de référence'!$B$2+Rappel_2019!BG24*'Données de référence'!$B$4+Rappel_2019!BH24</f>
        <v>0</v>
      </c>
      <c r="AT24" s="381">
        <f t="shared" si="15"/>
        <v>0</v>
      </c>
      <c r="AU24" s="381">
        <f>BJ24*'Données de référence'!$C$3+Rappel_2019!BK24*'Données de référence'!$C$2+Rappel_2019!BL24*'Données de référence'!$C$4+Rappel_2019!BM24</f>
        <v>0</v>
      </c>
      <c r="AV24" s="381">
        <f t="shared" si="16"/>
        <v>0</v>
      </c>
      <c r="AW24" s="381">
        <f t="shared" si="17"/>
        <v>10350</v>
      </c>
      <c r="AX24" s="381">
        <f t="shared" si="18"/>
        <v>0</v>
      </c>
      <c r="AY24" s="381">
        <f>BO24*'Données de référence'!$D$3+Rappel_2019!BP24*'Données de référence'!$D$2+Rappel_2019!BQ24*'Données de référence'!$D$4+Rappel_2019!BR24</f>
        <v>10350</v>
      </c>
      <c r="AZ24" s="381">
        <f t="shared" si="19"/>
        <v>0</v>
      </c>
      <c r="BA24" s="381">
        <f>BT24*'Données de référence'!$D$3+Rappel_2019!BU24*'Données de référence'!$D$2+Rappel_2019!BV24*'Données de référence'!$D$4+Rappel_2019!BW24</f>
        <v>0</v>
      </c>
      <c r="BB24" s="381">
        <f t="shared" si="20"/>
        <v>0</v>
      </c>
      <c r="BC24" s="381">
        <f>BY24*'Données de référence'!$D$3+Rappel_2019!BZ24*'Données de référence'!$D$2+Rappel_2019!CA24*'Données de référence'!$D$4+Rappel_2019!CB24</f>
        <v>0</v>
      </c>
      <c r="BD24" s="381">
        <f t="shared" si="21"/>
        <v>0</v>
      </c>
      <c r="BE24" s="48"/>
      <c r="BF24" s="48"/>
      <c r="BG24" s="48"/>
      <c r="BH24" s="48"/>
      <c r="BI24" s="48"/>
      <c r="BJ24" s="49"/>
      <c r="BK24" s="49"/>
      <c r="BL24" s="49"/>
      <c r="BM24" s="49"/>
      <c r="BN24" s="49"/>
      <c r="BO24" s="50">
        <v>50</v>
      </c>
      <c r="BP24" s="50"/>
      <c r="BQ24" s="50">
        <v>50</v>
      </c>
      <c r="BR24" s="50"/>
      <c r="BS24" s="50"/>
      <c r="BT24" s="50"/>
      <c r="BU24" s="50"/>
      <c r="BV24" s="50"/>
      <c r="BW24" s="50"/>
      <c r="BX24" s="50"/>
      <c r="BY24" s="50"/>
      <c r="BZ24" s="50"/>
      <c r="CA24" s="50"/>
      <c r="CB24" s="50"/>
      <c r="CC24" s="50"/>
      <c r="CD24" s="383">
        <f t="shared" si="22"/>
        <v>50</v>
      </c>
      <c r="CE24" s="383">
        <f t="shared" si="23"/>
        <v>0</v>
      </c>
      <c r="CF24" s="383">
        <f t="shared" si="24"/>
        <v>50</v>
      </c>
      <c r="CG24" s="383">
        <f t="shared" si="25"/>
        <v>0</v>
      </c>
      <c r="CH24" s="383">
        <f t="shared" si="26"/>
        <v>0</v>
      </c>
    </row>
    <row r="25" spans="1:86" ht="39.75" customHeight="1" x14ac:dyDescent="0.35">
      <c r="A25" s="25">
        <v>6</v>
      </c>
      <c r="B25" s="25">
        <v>1</v>
      </c>
      <c r="C25" s="25" t="s">
        <v>253</v>
      </c>
      <c r="D25" s="25" t="s">
        <v>98</v>
      </c>
      <c r="E25" s="388" t="s">
        <v>171</v>
      </c>
      <c r="F25" s="25">
        <v>24</v>
      </c>
      <c r="G25" s="377" t="s">
        <v>260</v>
      </c>
      <c r="H25" s="245" t="s">
        <v>261</v>
      </c>
      <c r="I25" s="113" t="s">
        <v>262</v>
      </c>
      <c r="J25" s="25" t="s">
        <v>103</v>
      </c>
      <c r="K25" s="25"/>
      <c r="L25" s="25"/>
      <c r="M25" s="25"/>
      <c r="N25" s="25" t="s">
        <v>104</v>
      </c>
      <c r="O25" s="25" t="s">
        <v>165</v>
      </c>
      <c r="P25" s="25" t="s">
        <v>263</v>
      </c>
      <c r="Q25" s="25" t="s">
        <v>106</v>
      </c>
      <c r="R25" s="25"/>
      <c r="S25" s="25" t="s">
        <v>264</v>
      </c>
      <c r="T25" s="25" t="s">
        <v>213</v>
      </c>
      <c r="U25" s="25" t="s">
        <v>155</v>
      </c>
      <c r="V25" s="25" t="s">
        <v>156</v>
      </c>
      <c r="W25" s="25" t="s">
        <v>125</v>
      </c>
      <c r="X25" s="25" t="s">
        <v>141</v>
      </c>
      <c r="Y25" s="25"/>
      <c r="Z25" s="25"/>
      <c r="AA25" s="25" t="s">
        <v>265</v>
      </c>
      <c r="AB25" s="25" t="s">
        <v>241</v>
      </c>
      <c r="AC25" s="27"/>
      <c r="AD25" s="379">
        <f t="shared" si="0"/>
        <v>54109.200000000004</v>
      </c>
      <c r="AE25" s="380">
        <f t="shared" si="1"/>
        <v>1510.4</v>
      </c>
      <c r="AF25" s="380">
        <f t="shared" si="2"/>
        <v>41228.800000000003</v>
      </c>
      <c r="AG25" s="380">
        <f t="shared" si="3"/>
        <v>11370</v>
      </c>
      <c r="AH25" s="380">
        <f t="shared" si="4"/>
        <v>54109.200000000004</v>
      </c>
      <c r="AI25" s="380">
        <f t="shared" si="5"/>
        <v>0</v>
      </c>
      <c r="AJ25" s="380">
        <f t="shared" si="6"/>
        <v>1510.4</v>
      </c>
      <c r="AK25" s="380">
        <f t="shared" si="7"/>
        <v>0</v>
      </c>
      <c r="AL25" s="380">
        <f t="shared" si="8"/>
        <v>41228.800000000003</v>
      </c>
      <c r="AM25" s="380">
        <f t="shared" si="9"/>
        <v>0</v>
      </c>
      <c r="AN25" s="380">
        <f t="shared" si="10"/>
        <v>11370</v>
      </c>
      <c r="AO25" s="380">
        <f t="shared" si="11"/>
        <v>0</v>
      </c>
      <c r="AP25" s="381">
        <f t="shared" si="12"/>
        <v>64794</v>
      </c>
      <c r="AQ25" s="381">
        <f t="shared" si="13"/>
        <v>64794</v>
      </c>
      <c r="AR25" s="381">
        <f t="shared" si="14"/>
        <v>0</v>
      </c>
      <c r="AS25" s="381">
        <f>BE25*'Données de référence'!$B$3+Rappel_2019!BF25*'Données de référence'!$B$2+Rappel_2019!BG25*'Données de référence'!$B$4+Rappel_2019!BH25</f>
        <v>1888</v>
      </c>
      <c r="AT25" s="381">
        <f t="shared" si="15"/>
        <v>0</v>
      </c>
      <c r="AU25" s="381">
        <f>BJ25*'Données de référence'!$C$3+Rappel_2019!BK25*'Données de référence'!$C$2+Rappel_2019!BL25*'Données de référence'!$C$4+Rappel_2019!BM25</f>
        <v>51536</v>
      </c>
      <c r="AV25" s="381">
        <f t="shared" si="16"/>
        <v>0</v>
      </c>
      <c r="AW25" s="381">
        <f t="shared" si="17"/>
        <v>11370</v>
      </c>
      <c r="AX25" s="381">
        <f t="shared" si="18"/>
        <v>0</v>
      </c>
      <c r="AY25" s="381">
        <f>BO25*'Données de référence'!$D$3+Rappel_2019!BP25*'Données de référence'!$D$2+Rappel_2019!BQ25*'Données de référence'!$D$4+Rappel_2019!BR25</f>
        <v>0</v>
      </c>
      <c r="AZ25" s="381">
        <f t="shared" si="19"/>
        <v>0</v>
      </c>
      <c r="BA25" s="381">
        <f>BT25*'Données de référence'!$D$3+Rappel_2019!BU25*'Données de référence'!$D$2+Rappel_2019!BV25*'Données de référence'!$D$4+Rappel_2019!BW25</f>
        <v>11370</v>
      </c>
      <c r="BB25" s="381">
        <f t="shared" si="20"/>
        <v>0</v>
      </c>
      <c r="BC25" s="381">
        <f>BY25*'Données de référence'!$D$3+Rappel_2019!BZ25*'Données de référence'!$D$2+Rappel_2019!CA25*'Données de référence'!$D$4+Rappel_2019!CB25</f>
        <v>0</v>
      </c>
      <c r="BD25" s="381">
        <f t="shared" si="21"/>
        <v>0</v>
      </c>
      <c r="BE25" s="48">
        <v>16</v>
      </c>
      <c r="BF25" s="48"/>
      <c r="BG25" s="48"/>
      <c r="BH25" s="48"/>
      <c r="BI25" s="48"/>
      <c r="BJ25" s="71">
        <v>300</v>
      </c>
      <c r="BK25" s="71">
        <v>200</v>
      </c>
      <c r="BL25" s="49"/>
      <c r="BM25" s="49">
        <v>2000</v>
      </c>
      <c r="BN25" s="49"/>
      <c r="BO25" s="50"/>
      <c r="BP25" s="50"/>
      <c r="BQ25" s="115"/>
      <c r="BR25" s="50"/>
      <c r="BS25" s="50"/>
      <c r="BT25" s="50">
        <v>65</v>
      </c>
      <c r="BU25" s="50">
        <v>10</v>
      </c>
      <c r="BV25" s="50">
        <v>20</v>
      </c>
      <c r="BW25" s="50"/>
      <c r="BX25" s="50"/>
      <c r="BY25" s="50"/>
      <c r="BZ25" s="50"/>
      <c r="CA25" s="50"/>
      <c r="CB25" s="50"/>
      <c r="CC25" s="50"/>
      <c r="CD25" s="383">
        <f t="shared" si="22"/>
        <v>65</v>
      </c>
      <c r="CE25" s="383">
        <f t="shared" si="23"/>
        <v>10</v>
      </c>
      <c r="CF25" s="383">
        <f t="shared" si="24"/>
        <v>20</v>
      </c>
      <c r="CG25" s="383">
        <f t="shared" si="25"/>
        <v>0</v>
      </c>
      <c r="CH25" s="383">
        <f t="shared" si="26"/>
        <v>0</v>
      </c>
    </row>
    <row r="26" spans="1:86" ht="39.75" customHeight="1" x14ac:dyDescent="0.35">
      <c r="A26" s="25">
        <v>32</v>
      </c>
      <c r="B26" s="25">
        <v>1</v>
      </c>
      <c r="C26" s="25" t="s">
        <v>253</v>
      </c>
      <c r="D26" s="25" t="s">
        <v>170</v>
      </c>
      <c r="E26" s="388" t="s">
        <v>266</v>
      </c>
      <c r="F26" s="25">
        <v>25</v>
      </c>
      <c r="G26" s="377" t="s">
        <v>267</v>
      </c>
      <c r="H26" s="392" t="s">
        <v>268</v>
      </c>
      <c r="I26" s="102" t="s">
        <v>269</v>
      </c>
      <c r="J26" s="25" t="s">
        <v>103</v>
      </c>
      <c r="K26" s="25"/>
      <c r="L26" s="25"/>
      <c r="M26" s="80"/>
      <c r="N26" s="80" t="s">
        <v>104</v>
      </c>
      <c r="O26" s="80" t="s">
        <v>105</v>
      </c>
      <c r="P26" s="80"/>
      <c r="Q26" s="80" t="s">
        <v>106</v>
      </c>
      <c r="R26" s="80"/>
      <c r="S26" s="80" t="s">
        <v>107</v>
      </c>
      <c r="T26" s="80" t="s">
        <v>270</v>
      </c>
      <c r="U26" s="80"/>
      <c r="V26" s="80"/>
      <c r="W26" s="80"/>
      <c r="X26" s="80"/>
      <c r="Y26" s="80"/>
      <c r="Z26" s="80"/>
      <c r="AA26" s="80" t="s">
        <v>271</v>
      </c>
      <c r="AB26" s="80" t="s">
        <v>110</v>
      </c>
      <c r="AC26" s="116"/>
      <c r="AD26" s="379">
        <f t="shared" si="0"/>
        <v>25488</v>
      </c>
      <c r="AE26" s="380">
        <f t="shared" si="1"/>
        <v>25488</v>
      </c>
      <c r="AF26" s="380">
        <f t="shared" si="2"/>
        <v>0</v>
      </c>
      <c r="AG26" s="380">
        <f t="shared" si="3"/>
        <v>0</v>
      </c>
      <c r="AH26" s="380">
        <f t="shared" si="4"/>
        <v>25488</v>
      </c>
      <c r="AI26" s="380">
        <f t="shared" si="5"/>
        <v>0</v>
      </c>
      <c r="AJ26" s="380">
        <f t="shared" si="6"/>
        <v>25488</v>
      </c>
      <c r="AK26" s="380">
        <f t="shared" si="7"/>
        <v>0</v>
      </c>
      <c r="AL26" s="380">
        <f t="shared" si="8"/>
        <v>0</v>
      </c>
      <c r="AM26" s="380">
        <f t="shared" si="9"/>
        <v>0</v>
      </c>
      <c r="AN26" s="380">
        <f t="shared" si="10"/>
        <v>0</v>
      </c>
      <c r="AO26" s="380">
        <f t="shared" si="11"/>
        <v>0</v>
      </c>
      <c r="AP26" s="381">
        <f t="shared" si="12"/>
        <v>31860</v>
      </c>
      <c r="AQ26" s="381">
        <f t="shared" si="13"/>
        <v>31860</v>
      </c>
      <c r="AR26" s="381">
        <f t="shared" si="14"/>
        <v>0</v>
      </c>
      <c r="AS26" s="381">
        <f>BE26*'Données de référence'!$B$3+Rappel_2019!BF26*'Données de référence'!$B$2+Rappel_2019!BG26*'Données de référence'!$B$4+Rappel_2019!BH26</f>
        <v>31860</v>
      </c>
      <c r="AT26" s="381">
        <f t="shared" si="15"/>
        <v>0</v>
      </c>
      <c r="AU26" s="381">
        <f>BJ26*'Données de référence'!$C$3+Rappel_2019!BK26*'Données de référence'!$C$2+Rappel_2019!BL26*'Données de référence'!$C$4+Rappel_2019!BM26</f>
        <v>0</v>
      </c>
      <c r="AV26" s="381">
        <f t="shared" si="16"/>
        <v>0</v>
      </c>
      <c r="AW26" s="381">
        <f t="shared" si="17"/>
        <v>0</v>
      </c>
      <c r="AX26" s="381">
        <f t="shared" si="18"/>
        <v>0</v>
      </c>
      <c r="AY26" s="381">
        <f>BO26*'Données de référence'!$D$3+Rappel_2019!BP26*'Données de référence'!$D$2+Rappel_2019!BQ26*'Données de référence'!$D$4+Rappel_2019!BR26</f>
        <v>0</v>
      </c>
      <c r="AZ26" s="381">
        <f t="shared" si="19"/>
        <v>0</v>
      </c>
      <c r="BA26" s="381">
        <f>BT26*'Données de référence'!$D$3+Rappel_2019!BU26*'Données de référence'!$D$2+Rappel_2019!BV26*'Données de référence'!$D$4+Rappel_2019!BW26</f>
        <v>0</v>
      </c>
      <c r="BB26" s="381">
        <f t="shared" si="20"/>
        <v>0</v>
      </c>
      <c r="BC26" s="381">
        <f>BY26*'Données de référence'!$D$3+Rappel_2019!BZ26*'Données de référence'!$D$2+Rappel_2019!CA26*'Données de référence'!$D$4+Rappel_2019!CB26</f>
        <v>0</v>
      </c>
      <c r="BD26" s="381">
        <f t="shared" si="21"/>
        <v>0</v>
      </c>
      <c r="BE26" s="48">
        <v>270</v>
      </c>
      <c r="BF26" s="48"/>
      <c r="BG26" s="48"/>
      <c r="BH26" s="48"/>
      <c r="BI26" s="48"/>
      <c r="BJ26" s="49"/>
      <c r="BK26" s="49"/>
      <c r="BL26" s="49"/>
      <c r="BM26" s="49"/>
      <c r="BN26" s="49"/>
      <c r="BO26" s="50"/>
      <c r="BP26" s="50"/>
      <c r="BQ26" s="50"/>
      <c r="BR26" s="50"/>
      <c r="BS26" s="50"/>
      <c r="BT26" s="50"/>
      <c r="BU26" s="50"/>
      <c r="BV26" s="50"/>
      <c r="BW26" s="50"/>
      <c r="BX26" s="50"/>
      <c r="BY26" s="50"/>
      <c r="BZ26" s="50"/>
      <c r="CA26" s="50"/>
      <c r="CB26" s="50"/>
      <c r="CC26" s="50"/>
      <c r="CD26" s="383">
        <f t="shared" si="22"/>
        <v>0</v>
      </c>
      <c r="CE26" s="383">
        <f t="shared" si="23"/>
        <v>0</v>
      </c>
      <c r="CF26" s="383">
        <f t="shared" si="24"/>
        <v>0</v>
      </c>
      <c r="CG26" s="383">
        <f t="shared" si="25"/>
        <v>0</v>
      </c>
      <c r="CH26" s="383">
        <f t="shared" si="26"/>
        <v>0</v>
      </c>
    </row>
    <row r="27" spans="1:86" ht="39.75" customHeight="1" x14ac:dyDescent="0.35">
      <c r="A27" s="25">
        <v>8</v>
      </c>
      <c r="B27" s="25">
        <v>1</v>
      </c>
      <c r="C27" s="25" t="s">
        <v>272</v>
      </c>
      <c r="D27" s="25" t="s">
        <v>98</v>
      </c>
      <c r="E27" s="388" t="s">
        <v>132</v>
      </c>
      <c r="F27" s="25">
        <v>26</v>
      </c>
      <c r="G27" s="112" t="s">
        <v>273</v>
      </c>
      <c r="H27" s="393" t="s">
        <v>274</v>
      </c>
      <c r="I27" s="113" t="s">
        <v>275</v>
      </c>
      <c r="J27" s="25" t="s">
        <v>276</v>
      </c>
      <c r="K27" s="25"/>
      <c r="L27" s="25"/>
      <c r="M27" s="25"/>
      <c r="N27" s="25" t="s">
        <v>204</v>
      </c>
      <c r="O27" s="25" t="s">
        <v>116</v>
      </c>
      <c r="P27" s="25"/>
      <c r="Q27" s="25" t="s">
        <v>106</v>
      </c>
      <c r="R27" s="25"/>
      <c r="S27" s="25" t="s">
        <v>125</v>
      </c>
      <c r="T27" s="25" t="s">
        <v>167</v>
      </c>
      <c r="U27" s="25" t="s">
        <v>107</v>
      </c>
      <c r="V27" s="25" t="s">
        <v>108</v>
      </c>
      <c r="W27" s="25"/>
      <c r="X27" s="25"/>
      <c r="Y27" s="25"/>
      <c r="Z27" s="25"/>
      <c r="AA27" s="80" t="s">
        <v>277</v>
      </c>
      <c r="AB27" s="25" t="s">
        <v>185</v>
      </c>
      <c r="AC27" s="62"/>
      <c r="AD27" s="379">
        <f t="shared" si="0"/>
        <v>95004</v>
      </c>
      <c r="AE27" s="380">
        <f t="shared" si="1"/>
        <v>15104</v>
      </c>
      <c r="AF27" s="380">
        <f t="shared" si="2"/>
        <v>0</v>
      </c>
      <c r="AG27" s="380">
        <f t="shared" si="3"/>
        <v>79900</v>
      </c>
      <c r="AH27" s="380">
        <f t="shared" si="4"/>
        <v>95004</v>
      </c>
      <c r="AI27" s="380">
        <f t="shared" si="5"/>
        <v>0</v>
      </c>
      <c r="AJ27" s="380">
        <f t="shared" si="6"/>
        <v>15104</v>
      </c>
      <c r="AK27" s="380">
        <f t="shared" si="7"/>
        <v>0</v>
      </c>
      <c r="AL27" s="380">
        <f t="shared" si="8"/>
        <v>0</v>
      </c>
      <c r="AM27" s="380">
        <f t="shared" si="9"/>
        <v>0</v>
      </c>
      <c r="AN27" s="380">
        <f t="shared" si="10"/>
        <v>79900</v>
      </c>
      <c r="AO27" s="380">
        <f t="shared" si="11"/>
        <v>0</v>
      </c>
      <c r="AP27" s="381">
        <f t="shared" si="12"/>
        <v>98780</v>
      </c>
      <c r="AQ27" s="381">
        <f t="shared" si="13"/>
        <v>98780</v>
      </c>
      <c r="AR27" s="381">
        <f t="shared" si="14"/>
        <v>0</v>
      </c>
      <c r="AS27" s="381">
        <f>BE27*'Données de référence'!$B$3+Rappel_2019!BF27*'Données de référence'!$B$2+Rappel_2019!BG27*'Données de référence'!$B$4+Rappel_2019!BH27</f>
        <v>18880</v>
      </c>
      <c r="AT27" s="381">
        <f t="shared" si="15"/>
        <v>0</v>
      </c>
      <c r="AU27" s="381">
        <f>BJ27*'Données de référence'!$C$3+Rappel_2019!BK27*'Données de référence'!$C$2+Rappel_2019!BL27*'Données de référence'!$C$4+Rappel_2019!BM27</f>
        <v>0</v>
      </c>
      <c r="AV27" s="381">
        <f t="shared" si="16"/>
        <v>0</v>
      </c>
      <c r="AW27" s="381">
        <f t="shared" si="17"/>
        <v>79900</v>
      </c>
      <c r="AX27" s="381">
        <f t="shared" si="18"/>
        <v>0</v>
      </c>
      <c r="AY27" s="381">
        <f>BO27*'Données de référence'!$D$3+Rappel_2019!BP27*'Données de référence'!$D$2+Rappel_2019!BQ27*'Données de référence'!$D$4+Rappel_2019!BR27</f>
        <v>5900</v>
      </c>
      <c r="AZ27" s="381">
        <f t="shared" si="19"/>
        <v>0</v>
      </c>
      <c r="BA27" s="381">
        <f>BT27*'Données de référence'!$D$3+Rappel_2019!BU27*'Données de référence'!$D$2+Rappel_2019!BV27*'Données de référence'!$D$4+Rappel_2019!BW27</f>
        <v>74000</v>
      </c>
      <c r="BB27" s="381">
        <f t="shared" si="20"/>
        <v>0</v>
      </c>
      <c r="BC27" s="381">
        <f>BY27*'Données de référence'!$D$3+Rappel_2019!BZ27*'Données de référence'!$D$2+Rappel_2019!CA27*'Données de référence'!$D$4+Rappel_2019!CB27</f>
        <v>0</v>
      </c>
      <c r="BD27" s="381">
        <f t="shared" si="21"/>
        <v>0</v>
      </c>
      <c r="BE27" s="48">
        <v>160</v>
      </c>
      <c r="BF27" s="48"/>
      <c r="BG27" s="48"/>
      <c r="BH27" s="48"/>
      <c r="BI27" s="48"/>
      <c r="BJ27" s="49"/>
      <c r="BK27" s="49"/>
      <c r="BL27" s="49"/>
      <c r="BM27" s="49"/>
      <c r="BN27" s="49"/>
      <c r="BO27" s="50">
        <v>50</v>
      </c>
      <c r="BP27" s="50"/>
      <c r="BQ27" s="50"/>
      <c r="BR27" s="50"/>
      <c r="BS27" s="50"/>
      <c r="BT27" s="50">
        <f>50+50+70+80</f>
        <v>250</v>
      </c>
      <c r="BU27" s="50"/>
      <c r="BV27" s="50">
        <v>500</v>
      </c>
      <c r="BW27" s="50"/>
      <c r="BX27" s="50"/>
      <c r="BY27" s="50"/>
      <c r="BZ27" s="50"/>
      <c r="CA27" s="50"/>
      <c r="CB27" s="50"/>
      <c r="CC27" s="50"/>
      <c r="CD27" s="383">
        <f t="shared" si="22"/>
        <v>300</v>
      </c>
      <c r="CE27" s="383">
        <f t="shared" si="23"/>
        <v>0</v>
      </c>
      <c r="CF27" s="383">
        <f t="shared" si="24"/>
        <v>500</v>
      </c>
      <c r="CG27" s="383">
        <f t="shared" si="25"/>
        <v>0</v>
      </c>
      <c r="CH27" s="383">
        <f t="shared" si="26"/>
        <v>0</v>
      </c>
    </row>
    <row r="28" spans="1:86" ht="39.75" customHeight="1" x14ac:dyDescent="0.35">
      <c r="A28" s="25">
        <v>8</v>
      </c>
      <c r="B28" s="25">
        <v>1</v>
      </c>
      <c r="C28" s="25" t="s">
        <v>272</v>
      </c>
      <c r="D28" s="25" t="s">
        <v>214</v>
      </c>
      <c r="E28" s="388" t="s">
        <v>215</v>
      </c>
      <c r="F28" s="25">
        <v>27</v>
      </c>
      <c r="G28" s="386" t="s">
        <v>278</v>
      </c>
      <c r="H28" s="394" t="s">
        <v>279</v>
      </c>
      <c r="I28" s="113" t="s">
        <v>280</v>
      </c>
      <c r="J28" s="25" t="s">
        <v>114</v>
      </c>
      <c r="K28" s="25" t="s">
        <v>281</v>
      </c>
      <c r="L28" s="25"/>
      <c r="M28" s="25"/>
      <c r="N28" s="25" t="s">
        <v>204</v>
      </c>
      <c r="O28" s="25"/>
      <c r="P28" s="25" t="s">
        <v>282</v>
      </c>
      <c r="Q28" s="25" t="s">
        <v>190</v>
      </c>
      <c r="R28" s="25" t="s">
        <v>283</v>
      </c>
      <c r="S28" s="25" t="s">
        <v>125</v>
      </c>
      <c r="T28" s="25" t="s">
        <v>156</v>
      </c>
      <c r="U28" s="25"/>
      <c r="V28" s="25"/>
      <c r="W28" s="25"/>
      <c r="X28" s="25"/>
      <c r="Y28" s="25"/>
      <c r="Z28" s="25"/>
      <c r="AA28" s="65" t="s">
        <v>284</v>
      </c>
      <c r="AB28" s="25" t="s">
        <v>143</v>
      </c>
      <c r="AC28" s="27"/>
      <c r="AD28" s="379">
        <f t="shared" si="0"/>
        <v>35400</v>
      </c>
      <c r="AE28" s="380">
        <f t="shared" si="1"/>
        <v>0</v>
      </c>
      <c r="AF28" s="380">
        <f t="shared" si="2"/>
        <v>0</v>
      </c>
      <c r="AG28" s="380">
        <f t="shared" si="3"/>
        <v>35400</v>
      </c>
      <c r="AH28" s="380">
        <f t="shared" si="4"/>
        <v>35400</v>
      </c>
      <c r="AI28" s="380">
        <f t="shared" si="5"/>
        <v>0</v>
      </c>
      <c r="AJ28" s="380">
        <f t="shared" si="6"/>
        <v>0</v>
      </c>
      <c r="AK28" s="380">
        <f t="shared" si="7"/>
        <v>0</v>
      </c>
      <c r="AL28" s="380">
        <f t="shared" si="8"/>
        <v>0</v>
      </c>
      <c r="AM28" s="380">
        <f t="shared" si="9"/>
        <v>0</v>
      </c>
      <c r="AN28" s="380">
        <f t="shared" si="10"/>
        <v>35400</v>
      </c>
      <c r="AO28" s="380">
        <f t="shared" si="11"/>
        <v>0</v>
      </c>
      <c r="AP28" s="381">
        <f t="shared" si="12"/>
        <v>35400</v>
      </c>
      <c r="AQ28" s="381">
        <f t="shared" si="13"/>
        <v>35400</v>
      </c>
      <c r="AR28" s="381">
        <f t="shared" si="14"/>
        <v>0</v>
      </c>
      <c r="AS28" s="381">
        <f>BE28*'Données de référence'!$B$3+Rappel_2019!BF28*'Données de référence'!$B$2+Rappel_2019!BG28*'Données de référence'!$B$4+Rappel_2019!BH28</f>
        <v>0</v>
      </c>
      <c r="AT28" s="381">
        <f t="shared" si="15"/>
        <v>0</v>
      </c>
      <c r="AU28" s="381">
        <f>BJ28*'Données de référence'!$C$3+Rappel_2019!BK28*'Données de référence'!$C$2+Rappel_2019!BL28*'Données de référence'!$C$4+Rappel_2019!BM28</f>
        <v>0</v>
      </c>
      <c r="AV28" s="381">
        <f t="shared" si="16"/>
        <v>0</v>
      </c>
      <c r="AW28" s="381">
        <f t="shared" si="17"/>
        <v>35400</v>
      </c>
      <c r="AX28" s="381">
        <f t="shared" si="18"/>
        <v>0</v>
      </c>
      <c r="AY28" s="381">
        <f>BO28*'Données de référence'!$D$3+Rappel_2019!BP28*'Données de référence'!$D$2+Rappel_2019!BQ28*'Données de référence'!$D$4+Rappel_2019!BR28</f>
        <v>35400</v>
      </c>
      <c r="AZ28" s="381">
        <f t="shared" si="19"/>
        <v>0</v>
      </c>
      <c r="BA28" s="381">
        <f>BT28*'Données de référence'!$D$3+Rappel_2019!BU28*'Données de référence'!$D$2+Rappel_2019!BV28*'Données de référence'!$D$4+Rappel_2019!BW28</f>
        <v>0</v>
      </c>
      <c r="BB28" s="381">
        <f t="shared" si="20"/>
        <v>0</v>
      </c>
      <c r="BC28" s="381">
        <f>BY28*'Données de référence'!$D$3+Rappel_2019!BZ28*'Données de référence'!$D$2+Rappel_2019!CA28*'Données de référence'!$D$4+Rappel_2019!CB28</f>
        <v>0</v>
      </c>
      <c r="BD28" s="381">
        <f t="shared" si="21"/>
        <v>0</v>
      </c>
      <c r="BE28" s="48"/>
      <c r="BF28" s="48"/>
      <c r="BG28" s="48"/>
      <c r="BH28" s="48"/>
      <c r="BI28" s="48"/>
      <c r="BJ28" s="49"/>
      <c r="BK28" s="49"/>
      <c r="BL28" s="49"/>
      <c r="BM28" s="49"/>
      <c r="BN28" s="49"/>
      <c r="BO28" s="118">
        <v>300</v>
      </c>
      <c r="BP28" s="118"/>
      <c r="BQ28" s="118"/>
      <c r="BR28" s="118"/>
      <c r="BS28" s="118"/>
      <c r="BT28" s="118"/>
      <c r="BU28" s="118"/>
      <c r="BV28" s="118"/>
      <c r="BW28" s="118"/>
      <c r="BX28" s="118"/>
      <c r="BY28" s="118"/>
      <c r="BZ28" s="118"/>
      <c r="CA28" s="118"/>
      <c r="CB28" s="118"/>
      <c r="CC28" s="118"/>
      <c r="CD28" s="383">
        <f t="shared" si="22"/>
        <v>300</v>
      </c>
      <c r="CE28" s="383">
        <f t="shared" si="23"/>
        <v>0</v>
      </c>
      <c r="CF28" s="383">
        <f t="shared" si="24"/>
        <v>0</v>
      </c>
      <c r="CG28" s="383">
        <f t="shared" si="25"/>
        <v>0</v>
      </c>
      <c r="CH28" s="383">
        <f t="shared" si="26"/>
        <v>0</v>
      </c>
    </row>
    <row r="29" spans="1:86" ht="39.75" customHeight="1" x14ac:dyDescent="0.35">
      <c r="A29" s="25">
        <v>11</v>
      </c>
      <c r="B29" s="25">
        <v>2</v>
      </c>
      <c r="C29" s="25" t="s">
        <v>285</v>
      </c>
      <c r="D29" s="25" t="s">
        <v>170</v>
      </c>
      <c r="E29" s="388" t="s">
        <v>254</v>
      </c>
      <c r="F29" s="25">
        <v>28</v>
      </c>
      <c r="G29" s="386" t="s">
        <v>286</v>
      </c>
      <c r="H29" s="245" t="s">
        <v>287</v>
      </c>
      <c r="I29" s="43" t="s">
        <v>288</v>
      </c>
      <c r="J29" s="25" t="s">
        <v>103</v>
      </c>
      <c r="K29" s="25"/>
      <c r="L29" s="25"/>
      <c r="M29" s="25"/>
      <c r="N29" s="25" t="s">
        <v>104</v>
      </c>
      <c r="O29" s="25" t="s">
        <v>165</v>
      </c>
      <c r="P29" s="25" t="s">
        <v>289</v>
      </c>
      <c r="Q29" s="25" t="s">
        <v>106</v>
      </c>
      <c r="R29" s="25"/>
      <c r="S29" s="25" t="s">
        <v>155</v>
      </c>
      <c r="T29" s="25" t="s">
        <v>156</v>
      </c>
      <c r="U29" s="25" t="s">
        <v>290</v>
      </c>
      <c r="V29" s="25" t="s">
        <v>182</v>
      </c>
      <c r="W29" s="25"/>
      <c r="X29" s="25"/>
      <c r="Y29" s="25"/>
      <c r="Z29" s="25"/>
      <c r="AA29" s="25" t="s">
        <v>291</v>
      </c>
      <c r="AB29" s="25" t="s">
        <v>292</v>
      </c>
      <c r="AC29" s="27"/>
      <c r="AD29" s="379">
        <f t="shared" si="0"/>
        <v>36096.800000000003</v>
      </c>
      <c r="AE29" s="380">
        <f t="shared" si="1"/>
        <v>0</v>
      </c>
      <c r="AF29" s="380">
        <f t="shared" si="2"/>
        <v>23096.800000000003</v>
      </c>
      <c r="AG29" s="380">
        <f t="shared" si="3"/>
        <v>13000</v>
      </c>
      <c r="AH29" s="380">
        <f t="shared" si="4"/>
        <v>36096.800000000003</v>
      </c>
      <c r="AI29" s="380">
        <f t="shared" si="5"/>
        <v>0</v>
      </c>
      <c r="AJ29" s="380">
        <f t="shared" si="6"/>
        <v>0</v>
      </c>
      <c r="AK29" s="380">
        <f t="shared" si="7"/>
        <v>0</v>
      </c>
      <c r="AL29" s="380">
        <f t="shared" si="8"/>
        <v>23096.800000000003</v>
      </c>
      <c r="AM29" s="380">
        <f t="shared" si="9"/>
        <v>0</v>
      </c>
      <c r="AN29" s="380">
        <f t="shared" si="10"/>
        <v>13000</v>
      </c>
      <c r="AO29" s="380">
        <f t="shared" si="11"/>
        <v>0</v>
      </c>
      <c r="AP29" s="381">
        <f t="shared" si="12"/>
        <v>41871</v>
      </c>
      <c r="AQ29" s="381">
        <f t="shared" si="13"/>
        <v>41871</v>
      </c>
      <c r="AR29" s="381">
        <f t="shared" si="14"/>
        <v>0</v>
      </c>
      <c r="AS29" s="381">
        <f>BE29*'Données de référence'!$B$3+Rappel_2019!BF29*'Données de référence'!$B$2+Rappel_2019!BG29*'Données de référence'!$B$4+Rappel_2019!BH29</f>
        <v>0</v>
      </c>
      <c r="AT29" s="381">
        <f t="shared" si="15"/>
        <v>0</v>
      </c>
      <c r="AU29" s="381">
        <f>BJ29*'Données de référence'!$C$3+Rappel_2019!BK29*'Données de référence'!$C$2+Rappel_2019!BL29*'Données de référence'!$C$4+Rappel_2019!BM29</f>
        <v>28871</v>
      </c>
      <c r="AV29" s="381">
        <f t="shared" si="16"/>
        <v>0</v>
      </c>
      <c r="AW29" s="381">
        <f t="shared" si="17"/>
        <v>13000</v>
      </c>
      <c r="AX29" s="381">
        <f t="shared" si="18"/>
        <v>0</v>
      </c>
      <c r="AY29" s="381">
        <f>BO29*'Données de référence'!$D$3+Rappel_2019!BP29*'Données de référence'!$D$2+Rappel_2019!BQ29*'Données de référence'!$D$4+Rappel_2019!BR29</f>
        <v>13000</v>
      </c>
      <c r="AZ29" s="381">
        <f t="shared" si="19"/>
        <v>0</v>
      </c>
      <c r="BA29" s="381">
        <f>BT29*'Données de référence'!$D$3+Rappel_2019!BU29*'Données de référence'!$D$2+Rappel_2019!BV29*'Données de référence'!$D$4+Rappel_2019!BW29</f>
        <v>0</v>
      </c>
      <c r="BB29" s="381">
        <f t="shared" si="20"/>
        <v>0</v>
      </c>
      <c r="BC29" s="381">
        <f>BY29*'Données de référence'!$D$3+Rappel_2019!BZ29*'Données de référence'!$D$2+Rappel_2019!CA29*'Données de référence'!$D$4+Rappel_2019!CB29</f>
        <v>0</v>
      </c>
      <c r="BD29" s="381">
        <f t="shared" si="21"/>
        <v>0</v>
      </c>
      <c r="BE29" s="48"/>
      <c r="BF29" s="48"/>
      <c r="BG29" s="48"/>
      <c r="BH29" s="48"/>
      <c r="BI29" s="48"/>
      <c r="BJ29" s="49">
        <v>50</v>
      </c>
      <c r="BK29" s="49">
        <v>200</v>
      </c>
      <c r="BL29" s="49"/>
      <c r="BM29" s="49"/>
      <c r="BN29" s="125"/>
      <c r="BO29" s="118">
        <v>80</v>
      </c>
      <c r="BP29" s="118"/>
      <c r="BQ29" s="118">
        <v>40</v>
      </c>
      <c r="BR29" s="118"/>
      <c r="BS29" s="118"/>
      <c r="BT29" s="118"/>
      <c r="BU29" s="118"/>
      <c r="BV29" s="118"/>
      <c r="BW29" s="118"/>
      <c r="BX29" s="118"/>
      <c r="BY29" s="118"/>
      <c r="BZ29" s="118"/>
      <c r="CA29" s="118"/>
      <c r="CB29" s="118"/>
      <c r="CC29" s="118"/>
      <c r="CD29" s="383">
        <f t="shared" si="22"/>
        <v>80</v>
      </c>
      <c r="CE29" s="383">
        <f t="shared" si="23"/>
        <v>0</v>
      </c>
      <c r="CF29" s="383">
        <f t="shared" si="24"/>
        <v>40</v>
      </c>
      <c r="CG29" s="383">
        <f t="shared" si="25"/>
        <v>0</v>
      </c>
      <c r="CH29" s="383">
        <f t="shared" si="26"/>
        <v>0</v>
      </c>
    </row>
    <row r="30" spans="1:86" ht="39.75" customHeight="1" x14ac:dyDescent="0.35">
      <c r="A30" s="25">
        <v>6</v>
      </c>
      <c r="B30" s="25">
        <v>2</v>
      </c>
      <c r="C30" s="25" t="s">
        <v>285</v>
      </c>
      <c r="D30" s="25" t="s">
        <v>225</v>
      </c>
      <c r="E30" s="42" t="s">
        <v>293</v>
      </c>
      <c r="F30" s="25">
        <v>29</v>
      </c>
      <c r="G30" s="386" t="s">
        <v>294</v>
      </c>
      <c r="H30" s="245" t="s">
        <v>295</v>
      </c>
      <c r="I30" s="43" t="s">
        <v>296</v>
      </c>
      <c r="J30" s="25" t="s">
        <v>103</v>
      </c>
      <c r="K30" s="395"/>
      <c r="L30" s="25"/>
      <c r="M30" s="25"/>
      <c r="N30" s="25" t="s">
        <v>104</v>
      </c>
      <c r="O30" s="25" t="s">
        <v>105</v>
      </c>
      <c r="P30" s="25" t="s">
        <v>297</v>
      </c>
      <c r="Q30" s="25" t="s">
        <v>106</v>
      </c>
      <c r="R30" s="25"/>
      <c r="S30" s="25" t="s">
        <v>155</v>
      </c>
      <c r="T30" s="25" t="s">
        <v>156</v>
      </c>
      <c r="U30" s="25" t="s">
        <v>298</v>
      </c>
      <c r="V30" s="25" t="s">
        <v>182</v>
      </c>
      <c r="W30" s="25"/>
      <c r="X30" s="25"/>
      <c r="Y30" s="25"/>
      <c r="Z30" s="25"/>
      <c r="AA30" s="105" t="s">
        <v>299</v>
      </c>
      <c r="AB30" s="25" t="s">
        <v>292</v>
      </c>
      <c r="AC30" s="27"/>
      <c r="AD30" s="379">
        <f t="shared" si="0"/>
        <v>529355.12</v>
      </c>
      <c r="AE30" s="380">
        <f t="shared" si="1"/>
        <v>0</v>
      </c>
      <c r="AF30" s="380">
        <f t="shared" si="2"/>
        <v>2645.12</v>
      </c>
      <c r="AG30" s="380">
        <f t="shared" si="3"/>
        <v>526710</v>
      </c>
      <c r="AH30" s="380">
        <f t="shared" si="4"/>
        <v>529355.12</v>
      </c>
      <c r="AI30" s="380">
        <f t="shared" si="5"/>
        <v>0</v>
      </c>
      <c r="AJ30" s="380">
        <f t="shared" si="6"/>
        <v>0</v>
      </c>
      <c r="AK30" s="380">
        <f t="shared" si="7"/>
        <v>0</v>
      </c>
      <c r="AL30" s="380">
        <f t="shared" si="8"/>
        <v>2645.12</v>
      </c>
      <c r="AM30" s="380">
        <f t="shared" si="9"/>
        <v>0</v>
      </c>
      <c r="AN30" s="380">
        <f t="shared" si="10"/>
        <v>526710</v>
      </c>
      <c r="AO30" s="380">
        <f t="shared" si="11"/>
        <v>0</v>
      </c>
      <c r="AP30" s="381">
        <f t="shared" si="12"/>
        <v>530016.4</v>
      </c>
      <c r="AQ30" s="381">
        <f t="shared" si="13"/>
        <v>530016.4</v>
      </c>
      <c r="AR30" s="381">
        <f t="shared" si="14"/>
        <v>0</v>
      </c>
      <c r="AS30" s="381">
        <f>BE30*'Données de référence'!$B$3+Rappel_2019!BF30*'Données de référence'!$B$2+Rappel_2019!BG30*'Données de référence'!$B$4+Rappel_2019!BH30</f>
        <v>0</v>
      </c>
      <c r="AT30" s="381">
        <f t="shared" si="15"/>
        <v>0</v>
      </c>
      <c r="AU30" s="381">
        <f>BJ30*'Données de référence'!$C$3+Rappel_2019!BK30*'Données de référence'!$C$2+Rappel_2019!BL30*'Données de référence'!$C$4+Rappel_2019!BM30</f>
        <v>3306.3999999999996</v>
      </c>
      <c r="AV30" s="381">
        <f t="shared" si="16"/>
        <v>0</v>
      </c>
      <c r="AW30" s="381">
        <f t="shared" si="17"/>
        <v>526710</v>
      </c>
      <c r="AX30" s="381">
        <f t="shared" si="18"/>
        <v>0</v>
      </c>
      <c r="AY30" s="381">
        <f>BO30*'Données de référence'!$D$3+Rappel_2019!BP30*'Données de référence'!$D$2+Rappel_2019!BQ30*'Données de référence'!$D$4+Rappel_2019!BR30</f>
        <v>520810</v>
      </c>
      <c r="AZ30" s="381">
        <f t="shared" si="19"/>
        <v>0</v>
      </c>
      <c r="BA30" s="381">
        <f>BT30*'Données de référence'!$D$3+Rappel_2019!BU30*'Données de référence'!$D$2+Rappel_2019!BV30*'Données de référence'!$D$4+Rappel_2019!BW30</f>
        <v>5900</v>
      </c>
      <c r="BB30" s="381">
        <f t="shared" si="20"/>
        <v>0</v>
      </c>
      <c r="BC30" s="381">
        <f>BY30*'Données de référence'!$D$3+Rappel_2019!BZ30*'Données de référence'!$D$2+Rappel_2019!CA30*'Données de référence'!$D$4+Rappel_2019!CB30</f>
        <v>0</v>
      </c>
      <c r="BD30" s="381">
        <f t="shared" si="21"/>
        <v>0</v>
      </c>
      <c r="BE30" s="48"/>
      <c r="BF30" s="48"/>
      <c r="BG30" s="48"/>
      <c r="BH30" s="48"/>
      <c r="BI30" s="48"/>
      <c r="BJ30" s="71">
        <v>40</v>
      </c>
      <c r="BK30" s="49"/>
      <c r="BL30" s="49"/>
      <c r="BM30" s="49"/>
      <c r="BN30" s="125"/>
      <c r="BO30" s="118">
        <v>2035</v>
      </c>
      <c r="BP30" s="50"/>
      <c r="BQ30" s="50">
        <v>120</v>
      </c>
      <c r="BR30" s="50">
        <v>270000</v>
      </c>
      <c r="BS30" s="50"/>
      <c r="BT30" s="50">
        <v>50</v>
      </c>
      <c r="BU30" s="50"/>
      <c r="BV30" s="50"/>
      <c r="BW30" s="50"/>
      <c r="BX30" s="50"/>
      <c r="BY30" s="50"/>
      <c r="BZ30" s="50"/>
      <c r="CA30" s="50"/>
      <c r="CB30" s="50"/>
      <c r="CC30" s="50"/>
      <c r="CD30" s="383">
        <f t="shared" si="22"/>
        <v>2085</v>
      </c>
      <c r="CE30" s="383">
        <f t="shared" si="23"/>
        <v>0</v>
      </c>
      <c r="CF30" s="383">
        <f t="shared" si="24"/>
        <v>120</v>
      </c>
      <c r="CG30" s="383">
        <f t="shared" si="25"/>
        <v>270000</v>
      </c>
      <c r="CH30" s="383">
        <f t="shared" si="26"/>
        <v>0</v>
      </c>
    </row>
    <row r="31" spans="1:86" ht="39.75" customHeight="1" x14ac:dyDescent="0.35">
      <c r="A31" s="25">
        <v>6</v>
      </c>
      <c r="B31" s="25">
        <v>2</v>
      </c>
      <c r="C31" s="25" t="s">
        <v>285</v>
      </c>
      <c r="D31" s="25" t="s">
        <v>225</v>
      </c>
      <c r="E31" s="42" t="s">
        <v>293</v>
      </c>
      <c r="F31" s="25">
        <v>30</v>
      </c>
      <c r="G31" s="377" t="s">
        <v>300</v>
      </c>
      <c r="H31" s="27" t="s">
        <v>301</v>
      </c>
      <c r="I31" s="27" t="s">
        <v>302</v>
      </c>
      <c r="J31" s="25" t="s">
        <v>103</v>
      </c>
      <c r="K31" s="395" t="s">
        <v>230</v>
      </c>
      <c r="L31" s="25"/>
      <c r="M31" s="25" t="s">
        <v>303</v>
      </c>
      <c r="N31" s="25" t="s">
        <v>104</v>
      </c>
      <c r="O31" s="25" t="s">
        <v>165</v>
      </c>
      <c r="P31" s="25" t="s">
        <v>304</v>
      </c>
      <c r="Q31" s="25" t="s">
        <v>106</v>
      </c>
      <c r="R31" s="25" t="s">
        <v>305</v>
      </c>
      <c r="S31" s="25" t="s">
        <v>155</v>
      </c>
      <c r="T31" s="25" t="s">
        <v>156</v>
      </c>
      <c r="U31" s="25" t="s">
        <v>306</v>
      </c>
      <c r="V31" s="140" t="s">
        <v>307</v>
      </c>
      <c r="W31" s="25" t="s">
        <v>183</v>
      </c>
      <c r="X31" s="25" t="s">
        <v>182</v>
      </c>
      <c r="Y31" s="25"/>
      <c r="Z31" s="25"/>
      <c r="AA31" s="105" t="s">
        <v>308</v>
      </c>
      <c r="AB31" s="61" t="s">
        <v>143</v>
      </c>
      <c r="AC31" s="62"/>
      <c r="AD31" s="379">
        <f t="shared" si="0"/>
        <v>94600</v>
      </c>
      <c r="AE31" s="380">
        <f t="shared" si="1"/>
        <v>0</v>
      </c>
      <c r="AF31" s="380">
        <f t="shared" si="2"/>
        <v>0</v>
      </c>
      <c r="AG31" s="380">
        <f t="shared" si="3"/>
        <v>94600</v>
      </c>
      <c r="AH31" s="380">
        <f t="shared" si="4"/>
        <v>94600</v>
      </c>
      <c r="AI31" s="380">
        <f t="shared" si="5"/>
        <v>0</v>
      </c>
      <c r="AJ31" s="380">
        <f t="shared" si="6"/>
        <v>0</v>
      </c>
      <c r="AK31" s="380">
        <f t="shared" si="7"/>
        <v>0</v>
      </c>
      <c r="AL31" s="380">
        <f t="shared" si="8"/>
        <v>0</v>
      </c>
      <c r="AM31" s="380">
        <f t="shared" si="9"/>
        <v>0</v>
      </c>
      <c r="AN31" s="380">
        <f t="shared" si="10"/>
        <v>94600</v>
      </c>
      <c r="AO31" s="380">
        <f t="shared" si="11"/>
        <v>0</v>
      </c>
      <c r="AP31" s="381">
        <f t="shared" si="12"/>
        <v>94600</v>
      </c>
      <c r="AQ31" s="381">
        <f t="shared" si="13"/>
        <v>94600</v>
      </c>
      <c r="AR31" s="381">
        <f t="shared" si="14"/>
        <v>0</v>
      </c>
      <c r="AS31" s="381">
        <f>BE31*'Données de référence'!$B$3+Rappel_2019!BF31*'Données de référence'!$B$2+Rappel_2019!BG31*'Données de référence'!$B$4+Rappel_2019!BH31</f>
        <v>0</v>
      </c>
      <c r="AT31" s="381">
        <f t="shared" si="15"/>
        <v>0</v>
      </c>
      <c r="AU31" s="381">
        <f>BJ31*'Données de référence'!$C$3+Rappel_2019!BK31*'Données de référence'!$C$2+Rappel_2019!BL31*'Données de référence'!$C$4+Rappel_2019!BM31</f>
        <v>0</v>
      </c>
      <c r="AV31" s="381">
        <f t="shared" si="16"/>
        <v>0</v>
      </c>
      <c r="AW31" s="381">
        <f t="shared" si="17"/>
        <v>94600</v>
      </c>
      <c r="AX31" s="381">
        <f t="shared" si="18"/>
        <v>0</v>
      </c>
      <c r="AY31" s="381">
        <f>BO31*'Données de référence'!$D$3+Rappel_2019!BP31*'Données de référence'!$D$2+Rappel_2019!BQ31*'Données de référence'!$D$4+Rappel_2019!BR31</f>
        <v>94600</v>
      </c>
      <c r="AZ31" s="381">
        <f t="shared" si="19"/>
        <v>0</v>
      </c>
      <c r="BA31" s="381">
        <f>BT31*'Données de référence'!$D$3+Rappel_2019!BU31*'Données de référence'!$D$2+Rappel_2019!BV31*'Données de référence'!$D$4+Rappel_2019!BW31</f>
        <v>0</v>
      </c>
      <c r="BB31" s="381">
        <f t="shared" si="20"/>
        <v>0</v>
      </c>
      <c r="BC31" s="381">
        <f>BY31*'Données de référence'!$D$3+Rappel_2019!BZ31*'Données de référence'!$D$2+Rappel_2019!CA31*'Données de référence'!$D$4+Rappel_2019!CB31</f>
        <v>0</v>
      </c>
      <c r="BD31" s="381">
        <f t="shared" si="21"/>
        <v>0</v>
      </c>
      <c r="BE31" s="48"/>
      <c r="BF31" s="48"/>
      <c r="BG31" s="48"/>
      <c r="BH31" s="48"/>
      <c r="BI31" s="48"/>
      <c r="BJ31" s="49"/>
      <c r="BK31" s="49"/>
      <c r="BL31" s="49"/>
      <c r="BM31" s="49"/>
      <c r="BN31" s="125"/>
      <c r="BO31" s="50">
        <v>500</v>
      </c>
      <c r="BP31" s="50"/>
      <c r="BQ31" s="50">
        <v>400</v>
      </c>
      <c r="BR31" s="50"/>
      <c r="BS31" s="50"/>
      <c r="BT31" s="50"/>
      <c r="BU31" s="50"/>
      <c r="BV31" s="50"/>
      <c r="BW31" s="50"/>
      <c r="BX31" s="50"/>
      <c r="BY31" s="50"/>
      <c r="BZ31" s="50"/>
      <c r="CA31" s="50"/>
      <c r="CB31" s="50"/>
      <c r="CC31" s="50"/>
      <c r="CD31" s="383">
        <f t="shared" si="22"/>
        <v>500</v>
      </c>
      <c r="CE31" s="383">
        <f t="shared" si="23"/>
        <v>0</v>
      </c>
      <c r="CF31" s="383">
        <f t="shared" si="24"/>
        <v>400</v>
      </c>
      <c r="CG31" s="383">
        <f t="shared" si="25"/>
        <v>0</v>
      </c>
      <c r="CH31" s="383">
        <f t="shared" si="26"/>
        <v>0</v>
      </c>
    </row>
    <row r="32" spans="1:86" ht="39.75" customHeight="1" x14ac:dyDescent="0.35">
      <c r="A32" s="396">
        <v>18</v>
      </c>
      <c r="B32" s="117">
        <v>2</v>
      </c>
      <c r="C32" s="25" t="s">
        <v>285</v>
      </c>
      <c r="D32" s="388" t="s">
        <v>214</v>
      </c>
      <c r="E32" s="388" t="s">
        <v>309</v>
      </c>
      <c r="F32" s="25">
        <v>31</v>
      </c>
      <c r="G32" s="377" t="s">
        <v>310</v>
      </c>
      <c r="H32" s="27" t="s">
        <v>311</v>
      </c>
      <c r="I32" s="27" t="s">
        <v>312</v>
      </c>
      <c r="J32" s="25" t="s">
        <v>103</v>
      </c>
      <c r="K32" s="25" t="s">
        <v>281</v>
      </c>
      <c r="L32" s="25"/>
      <c r="M32" s="25"/>
      <c r="N32" s="25" t="s">
        <v>104</v>
      </c>
      <c r="O32" s="385" t="s">
        <v>105</v>
      </c>
      <c r="P32" s="385" t="s">
        <v>313</v>
      </c>
      <c r="Q32" s="385" t="s">
        <v>106</v>
      </c>
      <c r="R32" s="385"/>
      <c r="S32" s="385" t="s">
        <v>222</v>
      </c>
      <c r="T32" s="385" t="s">
        <v>182</v>
      </c>
      <c r="U32" s="25" t="s">
        <v>155</v>
      </c>
      <c r="V32" s="25" t="s">
        <v>156</v>
      </c>
      <c r="W32" s="25"/>
      <c r="X32" s="25"/>
      <c r="Y32" s="25"/>
      <c r="Z32" s="25"/>
      <c r="AA32" s="105" t="s">
        <v>299</v>
      </c>
      <c r="AB32" s="61" t="s">
        <v>143</v>
      </c>
      <c r="AC32" s="62"/>
      <c r="AD32" s="379">
        <f t="shared" si="0"/>
        <v>23600</v>
      </c>
      <c r="AE32" s="380">
        <f t="shared" si="1"/>
        <v>0</v>
      </c>
      <c r="AF32" s="380">
        <f t="shared" si="2"/>
        <v>0</v>
      </c>
      <c r="AG32" s="380">
        <f t="shared" si="3"/>
        <v>23600</v>
      </c>
      <c r="AH32" s="380">
        <f t="shared" si="4"/>
        <v>23600</v>
      </c>
      <c r="AI32" s="380">
        <f t="shared" si="5"/>
        <v>0</v>
      </c>
      <c r="AJ32" s="380">
        <f t="shared" si="6"/>
        <v>0</v>
      </c>
      <c r="AK32" s="380">
        <f t="shared" si="7"/>
        <v>0</v>
      </c>
      <c r="AL32" s="380">
        <f t="shared" si="8"/>
        <v>0</v>
      </c>
      <c r="AM32" s="380">
        <f t="shared" si="9"/>
        <v>0</v>
      </c>
      <c r="AN32" s="380">
        <f t="shared" si="10"/>
        <v>23600</v>
      </c>
      <c r="AO32" s="380">
        <f t="shared" si="11"/>
        <v>0</v>
      </c>
      <c r="AP32" s="381">
        <f t="shared" si="12"/>
        <v>23600</v>
      </c>
      <c r="AQ32" s="381">
        <f t="shared" si="13"/>
        <v>23600</v>
      </c>
      <c r="AR32" s="381">
        <f t="shared" si="14"/>
        <v>0</v>
      </c>
      <c r="AS32" s="381">
        <f>BE32*'Données de référence'!$B$3+Rappel_2019!BF32*'Données de référence'!$B$2+Rappel_2019!BG32*'Données de référence'!$B$4+Rappel_2019!BH32</f>
        <v>0</v>
      </c>
      <c r="AT32" s="381">
        <f t="shared" si="15"/>
        <v>0</v>
      </c>
      <c r="AU32" s="381">
        <f>BJ32*'Données de référence'!$C$3+Rappel_2019!BK32*'Données de référence'!$C$2+Rappel_2019!BL32*'Données de référence'!$C$4+Rappel_2019!BM32</f>
        <v>0</v>
      </c>
      <c r="AV32" s="381">
        <f t="shared" si="16"/>
        <v>0</v>
      </c>
      <c r="AW32" s="381">
        <f t="shared" si="17"/>
        <v>23600</v>
      </c>
      <c r="AX32" s="381">
        <f t="shared" si="18"/>
        <v>0</v>
      </c>
      <c r="AY32" s="381">
        <f>BO32*'Données de référence'!$D$3+Rappel_2019!BP32*'Données de référence'!$D$2+Rappel_2019!BQ32*'Données de référence'!$D$4+Rappel_2019!BR32</f>
        <v>23600</v>
      </c>
      <c r="AZ32" s="381">
        <f t="shared" si="19"/>
        <v>0</v>
      </c>
      <c r="BA32" s="381">
        <f>BT32*'Données de référence'!$D$3+Rappel_2019!BU32*'Données de référence'!$D$2+Rappel_2019!BV32*'Données de référence'!$D$4+Rappel_2019!BW32</f>
        <v>0</v>
      </c>
      <c r="BB32" s="381">
        <f t="shared" si="20"/>
        <v>0</v>
      </c>
      <c r="BC32" s="381">
        <f>BY32*'Données de référence'!$D$3+Rappel_2019!BZ32*'Données de référence'!$D$2+Rappel_2019!CA32*'Données de référence'!$D$4+Rappel_2019!CB32</f>
        <v>0</v>
      </c>
      <c r="BD32" s="381">
        <f t="shared" si="21"/>
        <v>0</v>
      </c>
      <c r="BE32" s="397"/>
      <c r="BF32" s="397"/>
      <c r="BG32" s="397"/>
      <c r="BH32" s="397"/>
      <c r="BI32" s="397"/>
      <c r="BJ32" s="49"/>
      <c r="BK32" s="49"/>
      <c r="BL32" s="49"/>
      <c r="BM32" s="49"/>
      <c r="BN32" s="125"/>
      <c r="BO32" s="50">
        <v>200</v>
      </c>
      <c r="BP32" s="50"/>
      <c r="BQ32" s="50"/>
      <c r="BR32" s="50"/>
      <c r="BS32" s="50"/>
      <c r="BT32" s="50"/>
      <c r="BU32" s="50"/>
      <c r="BV32" s="50"/>
      <c r="BW32" s="50"/>
      <c r="BX32" s="50"/>
      <c r="BY32" s="50"/>
      <c r="BZ32" s="50"/>
      <c r="CA32" s="50"/>
      <c r="CB32" s="50"/>
      <c r="CC32" s="50"/>
      <c r="CD32" s="383">
        <f t="shared" si="22"/>
        <v>200</v>
      </c>
      <c r="CE32" s="383">
        <f t="shared" si="23"/>
        <v>0</v>
      </c>
      <c r="CF32" s="383">
        <f t="shared" si="24"/>
        <v>0</v>
      </c>
      <c r="CG32" s="383">
        <f t="shared" si="25"/>
        <v>0</v>
      </c>
      <c r="CH32" s="383">
        <f t="shared" si="26"/>
        <v>0</v>
      </c>
    </row>
    <row r="33" spans="1:86" ht="39.75" customHeight="1" x14ac:dyDescent="0.35">
      <c r="A33" s="25">
        <v>22</v>
      </c>
      <c r="B33" s="25">
        <v>2</v>
      </c>
      <c r="C33" s="25" t="s">
        <v>285</v>
      </c>
      <c r="D33" s="388" t="s">
        <v>225</v>
      </c>
      <c r="E33" s="388" t="s">
        <v>314</v>
      </c>
      <c r="F33" s="25">
        <v>32</v>
      </c>
      <c r="G33" s="377" t="s">
        <v>315</v>
      </c>
      <c r="H33" s="27" t="s">
        <v>316</v>
      </c>
      <c r="I33" s="378" t="s">
        <v>317</v>
      </c>
      <c r="J33" s="25" t="s">
        <v>103</v>
      </c>
      <c r="K33" s="6"/>
      <c r="L33" s="25"/>
      <c r="M33" s="25"/>
      <c r="N33" s="25" t="s">
        <v>104</v>
      </c>
      <c r="O33" s="25" t="s">
        <v>116</v>
      </c>
      <c r="P33" s="25" t="s">
        <v>318</v>
      </c>
      <c r="Q33" s="25" t="s">
        <v>106</v>
      </c>
      <c r="R33" s="25"/>
      <c r="S33" s="25" t="s">
        <v>252</v>
      </c>
      <c r="T33" s="25" t="s">
        <v>182</v>
      </c>
      <c r="U33" s="385"/>
      <c r="V33" s="25"/>
      <c r="W33" s="25"/>
      <c r="X33" s="25"/>
      <c r="Y33" s="25"/>
      <c r="Z33" s="25"/>
      <c r="AA33" s="105" t="s">
        <v>319</v>
      </c>
      <c r="AB33" s="61" t="s">
        <v>143</v>
      </c>
      <c r="AC33" s="27"/>
      <c r="AD33" s="379">
        <f t="shared" si="0"/>
        <v>4720</v>
      </c>
      <c r="AE33" s="380">
        <f t="shared" si="1"/>
        <v>0</v>
      </c>
      <c r="AF33" s="380">
        <f t="shared" si="2"/>
        <v>0</v>
      </c>
      <c r="AG33" s="380">
        <f t="shared" si="3"/>
        <v>4720</v>
      </c>
      <c r="AH33" s="380">
        <f t="shared" si="4"/>
        <v>4720</v>
      </c>
      <c r="AI33" s="380">
        <f t="shared" si="5"/>
        <v>0</v>
      </c>
      <c r="AJ33" s="380">
        <f t="shared" si="6"/>
        <v>0</v>
      </c>
      <c r="AK33" s="380">
        <f t="shared" si="7"/>
        <v>0</v>
      </c>
      <c r="AL33" s="380">
        <f t="shared" si="8"/>
        <v>0</v>
      </c>
      <c r="AM33" s="380">
        <f t="shared" si="9"/>
        <v>0</v>
      </c>
      <c r="AN33" s="380">
        <f t="shared" si="10"/>
        <v>4720</v>
      </c>
      <c r="AO33" s="380">
        <f t="shared" si="11"/>
        <v>0</v>
      </c>
      <c r="AP33" s="381">
        <f t="shared" si="12"/>
        <v>4720</v>
      </c>
      <c r="AQ33" s="381">
        <f t="shared" si="13"/>
        <v>4720</v>
      </c>
      <c r="AR33" s="381">
        <f t="shared" si="14"/>
        <v>0</v>
      </c>
      <c r="AS33" s="381">
        <f>BE33*'Données de référence'!$B$3+Rappel_2019!BF33*'Données de référence'!$B$2+Rappel_2019!BG33*'Données de référence'!$B$4+Rappel_2019!BH33</f>
        <v>0</v>
      </c>
      <c r="AT33" s="381">
        <f t="shared" si="15"/>
        <v>0</v>
      </c>
      <c r="AU33" s="381">
        <f>BJ33*'Données de référence'!$C$3+Rappel_2019!BK33*'Données de référence'!$C$2+Rappel_2019!BL33*'Données de référence'!$C$4+Rappel_2019!BM33</f>
        <v>0</v>
      </c>
      <c r="AV33" s="381">
        <f t="shared" si="16"/>
        <v>0</v>
      </c>
      <c r="AW33" s="381">
        <f t="shared" si="17"/>
        <v>4720</v>
      </c>
      <c r="AX33" s="381">
        <f t="shared" si="18"/>
        <v>0</v>
      </c>
      <c r="AY33" s="381">
        <f>BO33*'Données de référence'!$D$3+Rappel_2019!BP33*'Données de référence'!$D$2+Rappel_2019!BQ33*'Données de référence'!$D$4+Rappel_2019!BR33</f>
        <v>4720</v>
      </c>
      <c r="AZ33" s="381">
        <f t="shared" si="19"/>
        <v>0</v>
      </c>
      <c r="BA33" s="381">
        <f>BT33*'Données de référence'!$D$3+Rappel_2019!BU33*'Données de référence'!$D$2+Rappel_2019!BV33*'Données de référence'!$D$4+Rappel_2019!BW33</f>
        <v>0</v>
      </c>
      <c r="BB33" s="381">
        <f t="shared" si="20"/>
        <v>0</v>
      </c>
      <c r="BC33" s="381">
        <f>BY33*'Données de référence'!$D$3+Rappel_2019!BZ33*'Données de référence'!$D$2+Rappel_2019!CA33*'Données de référence'!$D$4+Rappel_2019!CB33</f>
        <v>0</v>
      </c>
      <c r="BD33" s="381">
        <f t="shared" si="21"/>
        <v>0</v>
      </c>
      <c r="BE33" s="397"/>
      <c r="BF33" s="397"/>
      <c r="BG33" s="397"/>
      <c r="BH33" s="397"/>
      <c r="BI33" s="397"/>
      <c r="BJ33" s="49"/>
      <c r="BK33" s="49"/>
      <c r="BL33" s="49"/>
      <c r="BM33" s="49"/>
      <c r="BN33" s="125"/>
      <c r="BO33" s="50">
        <v>40</v>
      </c>
      <c r="BP33" s="50"/>
      <c r="BQ33" s="50"/>
      <c r="BR33" s="50"/>
      <c r="BS33" s="50"/>
      <c r="BT33" s="50"/>
      <c r="BU33" s="50"/>
      <c r="BV33" s="50"/>
      <c r="BW33" s="50"/>
      <c r="BX33" s="50"/>
      <c r="BY33" s="50"/>
      <c r="BZ33" s="50"/>
      <c r="CA33" s="50"/>
      <c r="CB33" s="50"/>
      <c r="CC33" s="50"/>
      <c r="CD33" s="383">
        <f t="shared" si="22"/>
        <v>40</v>
      </c>
      <c r="CE33" s="383">
        <f t="shared" si="23"/>
        <v>0</v>
      </c>
      <c r="CF33" s="383">
        <f t="shared" si="24"/>
        <v>0</v>
      </c>
      <c r="CG33" s="383">
        <f t="shared" si="25"/>
        <v>0</v>
      </c>
      <c r="CH33" s="383">
        <f t="shared" si="26"/>
        <v>0</v>
      </c>
    </row>
    <row r="34" spans="1:86" ht="39.75" customHeight="1" x14ac:dyDescent="0.35">
      <c r="A34" s="25">
        <v>12</v>
      </c>
      <c r="B34" s="25">
        <v>2</v>
      </c>
      <c r="C34" s="25" t="s">
        <v>320</v>
      </c>
      <c r="D34" s="25" t="s">
        <v>214</v>
      </c>
      <c r="E34" s="388" t="s">
        <v>175</v>
      </c>
      <c r="F34" s="25">
        <v>33</v>
      </c>
      <c r="G34" s="377" t="s">
        <v>321</v>
      </c>
      <c r="H34" s="245" t="s">
        <v>322</v>
      </c>
      <c r="I34" s="27" t="s">
        <v>323</v>
      </c>
      <c r="J34" s="25" t="s">
        <v>276</v>
      </c>
      <c r="K34" s="77"/>
      <c r="L34" s="25"/>
      <c r="M34" s="25"/>
      <c r="N34" s="25" t="s">
        <v>115</v>
      </c>
      <c r="O34" s="25" t="s">
        <v>116</v>
      </c>
      <c r="P34" s="25" t="s">
        <v>324</v>
      </c>
      <c r="Q34" s="25" t="s">
        <v>106</v>
      </c>
      <c r="R34" s="25" t="s">
        <v>325</v>
      </c>
      <c r="S34" s="25" t="s">
        <v>125</v>
      </c>
      <c r="T34" s="25" t="s">
        <v>326</v>
      </c>
      <c r="U34" s="25" t="s">
        <v>125</v>
      </c>
      <c r="V34" s="25" t="s">
        <v>326</v>
      </c>
      <c r="W34" s="25" t="s">
        <v>125</v>
      </c>
      <c r="X34" s="25" t="s">
        <v>156</v>
      </c>
      <c r="Y34" s="25"/>
      <c r="Z34" s="25"/>
      <c r="AA34" s="25" t="s">
        <v>327</v>
      </c>
      <c r="AB34" s="25" t="s">
        <v>292</v>
      </c>
      <c r="AC34" s="27"/>
      <c r="AD34" s="379">
        <f t="shared" si="0"/>
        <v>67106.399999999994</v>
      </c>
      <c r="AE34" s="380">
        <f t="shared" si="1"/>
        <v>0</v>
      </c>
      <c r="AF34" s="380">
        <f t="shared" si="2"/>
        <v>8006.4000000000005</v>
      </c>
      <c r="AG34" s="380">
        <f t="shared" si="3"/>
        <v>59100</v>
      </c>
      <c r="AH34" s="380">
        <f t="shared" si="4"/>
        <v>67106.399999999994</v>
      </c>
      <c r="AI34" s="380">
        <f t="shared" si="5"/>
        <v>0</v>
      </c>
      <c r="AJ34" s="380">
        <f t="shared" ref="AJ34:AJ66" si="27">0.8*AS34</f>
        <v>0</v>
      </c>
      <c r="AK34" s="380">
        <f t="shared" ref="AK34:AK66" si="28">0.8*AT34</f>
        <v>0</v>
      </c>
      <c r="AL34" s="380">
        <f t="shared" ref="AL34:AL66" si="29">0.8*AU34</f>
        <v>8006.4000000000005</v>
      </c>
      <c r="AM34" s="380">
        <f t="shared" ref="AM34:AM66" si="30">0.8*AV34</f>
        <v>0</v>
      </c>
      <c r="AN34" s="380">
        <f t="shared" ref="AN34:AN66" si="31">AW34</f>
        <v>59100</v>
      </c>
      <c r="AO34" s="380">
        <f t="shared" ref="AO34:AO66" si="32">AX34</f>
        <v>0</v>
      </c>
      <c r="AP34" s="381">
        <f t="shared" si="12"/>
        <v>69108</v>
      </c>
      <c r="AQ34" s="381">
        <f t="shared" ref="AQ34:AQ66" si="33">AS34+AU34+AW34</f>
        <v>69108</v>
      </c>
      <c r="AR34" s="381">
        <f t="shared" ref="AR34:AR66" si="34">AT34+AV34+AX34</f>
        <v>0</v>
      </c>
      <c r="AS34" s="381">
        <f>BE34*'Données de référence'!$B$3+Rappel_2019!BF34*'Données de référence'!$B$2+Rappel_2019!BG34*'Données de référence'!$B$4+Rappel_2019!BH34</f>
        <v>0</v>
      </c>
      <c r="AT34" s="381">
        <f t="shared" si="15"/>
        <v>0</v>
      </c>
      <c r="AU34" s="381">
        <f>BJ34*'Données de référence'!$C$3+Rappel_2019!BK34*'Données de référence'!$C$2+Rappel_2019!BL34*'Données de référence'!$C$4+Rappel_2019!BM34</f>
        <v>10008</v>
      </c>
      <c r="AV34" s="381">
        <f t="shared" si="16"/>
        <v>0</v>
      </c>
      <c r="AW34" s="381">
        <f t="shared" ref="AW34:AW66" si="35">AY34+BA34+BC34</f>
        <v>59100</v>
      </c>
      <c r="AX34" s="381">
        <f t="shared" ref="AX34:AX66" si="36">AZ34+BB34+BD34</f>
        <v>0</v>
      </c>
      <c r="AY34" s="381">
        <f>BO34*'Données de référence'!$D$3+Rappel_2019!BP34*'Données de référence'!$D$2+Rappel_2019!BQ34*'Données de référence'!$D$4+Rappel_2019!BR34</f>
        <v>17700</v>
      </c>
      <c r="AZ34" s="381">
        <f t="shared" si="19"/>
        <v>0</v>
      </c>
      <c r="BA34" s="381">
        <f>BT34*'Données de référence'!$D$3+Rappel_2019!BU34*'Données de référence'!$D$2+Rappel_2019!BV34*'Données de référence'!$D$4+Rappel_2019!BW34</f>
        <v>41400</v>
      </c>
      <c r="BB34" s="381">
        <f t="shared" si="20"/>
        <v>0</v>
      </c>
      <c r="BC34" s="381">
        <f>BY34*'Données de référence'!$D$3+Rappel_2019!BZ34*'Données de référence'!$D$2+Rappel_2019!CA34*'Données de référence'!$D$4+Rappel_2019!CB34</f>
        <v>0</v>
      </c>
      <c r="BD34" s="381">
        <f t="shared" si="21"/>
        <v>0</v>
      </c>
      <c r="BE34" s="397"/>
      <c r="BF34" s="397"/>
      <c r="BG34" s="397"/>
      <c r="BH34" s="397"/>
      <c r="BI34" s="397"/>
      <c r="BJ34" s="71">
        <v>50</v>
      </c>
      <c r="BK34" s="71"/>
      <c r="BL34" s="71">
        <v>100</v>
      </c>
      <c r="BM34" s="49"/>
      <c r="BN34" s="125"/>
      <c r="BO34" s="50">
        <v>150</v>
      </c>
      <c r="BP34" s="50"/>
      <c r="BQ34" s="50"/>
      <c r="BR34" s="50"/>
      <c r="BS34" s="50"/>
      <c r="BT34" s="107">
        <v>200</v>
      </c>
      <c r="BU34" s="50"/>
      <c r="BV34" s="107">
        <v>200</v>
      </c>
      <c r="BW34" s="50"/>
      <c r="BX34" s="50"/>
      <c r="BY34" s="50"/>
      <c r="BZ34" s="50"/>
      <c r="CA34" s="50"/>
      <c r="CB34" s="50"/>
      <c r="CC34" s="50"/>
      <c r="CD34" s="383">
        <f t="shared" ref="CD34:CD66" si="37">BO34+BT34+BY34</f>
        <v>350</v>
      </c>
      <c r="CE34" s="383">
        <f t="shared" ref="CE34:CE66" si="38">BP34+BU34+BZ34</f>
        <v>0</v>
      </c>
      <c r="CF34" s="383">
        <f t="shared" ref="CF34:CF66" si="39">BQ34+BV34+CA34</f>
        <v>200</v>
      </c>
      <c r="CG34" s="383">
        <f t="shared" ref="CG34:CG66" si="40">BR34+BW34+CB34</f>
        <v>0</v>
      </c>
      <c r="CH34" s="383">
        <f t="shared" ref="CH34:CH66" si="41">BS34+BX34+CC34</f>
        <v>0</v>
      </c>
    </row>
    <row r="35" spans="1:86" ht="39.75" customHeight="1" x14ac:dyDescent="0.35">
      <c r="A35" s="25">
        <v>11</v>
      </c>
      <c r="B35" s="25">
        <v>2</v>
      </c>
      <c r="C35" s="25" t="s">
        <v>320</v>
      </c>
      <c r="D35" s="25" t="s">
        <v>214</v>
      </c>
      <c r="E35" s="42" t="s">
        <v>309</v>
      </c>
      <c r="F35" s="25">
        <v>34</v>
      </c>
      <c r="G35" s="377" t="s">
        <v>328</v>
      </c>
      <c r="H35" s="245" t="s">
        <v>329</v>
      </c>
      <c r="I35" s="43" t="s">
        <v>330</v>
      </c>
      <c r="J35" s="25" t="s">
        <v>103</v>
      </c>
      <c r="K35" s="25" t="s">
        <v>230</v>
      </c>
      <c r="L35" s="25"/>
      <c r="M35" s="25"/>
      <c r="N35" s="25" t="s">
        <v>104</v>
      </c>
      <c r="O35" s="25" t="s">
        <v>116</v>
      </c>
      <c r="P35" s="25" t="s">
        <v>331</v>
      </c>
      <c r="Q35" s="25" t="s">
        <v>106</v>
      </c>
      <c r="R35" s="25"/>
      <c r="S35" s="25" t="s">
        <v>332</v>
      </c>
      <c r="T35" s="25" t="s">
        <v>182</v>
      </c>
      <c r="U35" s="25" t="s">
        <v>125</v>
      </c>
      <c r="V35" s="25" t="s">
        <v>223</v>
      </c>
      <c r="W35" s="25"/>
      <c r="X35" s="25"/>
      <c r="Y35" s="25"/>
      <c r="Z35" s="25"/>
      <c r="AA35" s="105" t="s">
        <v>333</v>
      </c>
      <c r="AB35" s="25" t="s">
        <v>143</v>
      </c>
      <c r="AC35" s="27"/>
      <c r="AD35" s="379">
        <f t="shared" si="0"/>
        <v>64200</v>
      </c>
      <c r="AE35" s="380">
        <f t="shared" si="1"/>
        <v>0</v>
      </c>
      <c r="AF35" s="380">
        <f t="shared" si="2"/>
        <v>0</v>
      </c>
      <c r="AG35" s="380">
        <f t="shared" si="3"/>
        <v>64200</v>
      </c>
      <c r="AH35" s="380">
        <f t="shared" si="4"/>
        <v>64200</v>
      </c>
      <c r="AI35" s="380">
        <f t="shared" si="5"/>
        <v>0</v>
      </c>
      <c r="AJ35" s="380">
        <f t="shared" si="27"/>
        <v>0</v>
      </c>
      <c r="AK35" s="380">
        <f t="shared" si="28"/>
        <v>0</v>
      </c>
      <c r="AL35" s="380">
        <f t="shared" si="29"/>
        <v>0</v>
      </c>
      <c r="AM35" s="380">
        <f t="shared" si="30"/>
        <v>0</v>
      </c>
      <c r="AN35" s="380">
        <f t="shared" si="31"/>
        <v>64200</v>
      </c>
      <c r="AO35" s="380">
        <f t="shared" si="32"/>
        <v>0</v>
      </c>
      <c r="AP35" s="381">
        <f t="shared" si="12"/>
        <v>64200</v>
      </c>
      <c r="AQ35" s="381">
        <f t="shared" si="33"/>
        <v>64200</v>
      </c>
      <c r="AR35" s="381">
        <f t="shared" si="34"/>
        <v>0</v>
      </c>
      <c r="AS35" s="381">
        <f>BE35*'Données de référence'!$B$3+Rappel_2019!BF35*'Données de référence'!$B$2+Rappel_2019!BG35*'Données de référence'!$B$4+Rappel_2019!BH35</f>
        <v>0</v>
      </c>
      <c r="AT35" s="381">
        <f t="shared" si="15"/>
        <v>0</v>
      </c>
      <c r="AU35" s="381">
        <f>BJ35*'Données de référence'!$C$3+Rappel_2019!BK35*'Données de référence'!$C$2+Rappel_2019!BL35*'Données de référence'!$C$4+Rappel_2019!BM35</f>
        <v>0</v>
      </c>
      <c r="AV35" s="381">
        <f t="shared" si="16"/>
        <v>0</v>
      </c>
      <c r="AW35" s="381">
        <f t="shared" si="35"/>
        <v>64200</v>
      </c>
      <c r="AX35" s="381">
        <f t="shared" si="36"/>
        <v>0</v>
      </c>
      <c r="AY35" s="381">
        <f>BO35*'Données de référence'!$D$3+Rappel_2019!BP35*'Données de référence'!$D$2+Rappel_2019!BQ35*'Données de référence'!$D$4+Rappel_2019!BR35</f>
        <v>64200</v>
      </c>
      <c r="AZ35" s="381">
        <f t="shared" si="19"/>
        <v>0</v>
      </c>
      <c r="BA35" s="381">
        <f>BT35*'Données de référence'!$D$3+Rappel_2019!BU35*'Données de référence'!$D$2+Rappel_2019!BV35*'Données de référence'!$D$4+Rappel_2019!BW35</f>
        <v>0</v>
      </c>
      <c r="BB35" s="381">
        <f t="shared" si="20"/>
        <v>0</v>
      </c>
      <c r="BC35" s="381">
        <f>BY35*'Données de référence'!$D$3+Rappel_2019!BZ35*'Données de référence'!$D$2+Rappel_2019!CA35*'Données de référence'!$D$4+Rappel_2019!CB35</f>
        <v>0</v>
      </c>
      <c r="BD35" s="381">
        <f t="shared" si="21"/>
        <v>0</v>
      </c>
      <c r="BE35" s="48"/>
      <c r="BF35" s="48"/>
      <c r="BG35" s="48"/>
      <c r="BH35" s="48"/>
      <c r="BI35" s="48"/>
      <c r="BJ35" s="49"/>
      <c r="BK35" s="49"/>
      <c r="BL35" s="49"/>
      <c r="BM35" s="49"/>
      <c r="BN35" s="125"/>
      <c r="BO35" s="50">
        <v>150</v>
      </c>
      <c r="BP35" s="50"/>
      <c r="BQ35" s="50">
        <v>500</v>
      </c>
      <c r="BR35" s="50">
        <v>2000</v>
      </c>
      <c r="BS35" s="50"/>
      <c r="BT35" s="50"/>
      <c r="BU35" s="50"/>
      <c r="BV35" s="50"/>
      <c r="BW35" s="50"/>
      <c r="BX35" s="50"/>
      <c r="BY35" s="50"/>
      <c r="BZ35" s="50"/>
      <c r="CA35" s="50"/>
      <c r="CB35" s="50"/>
      <c r="CC35" s="50"/>
      <c r="CD35" s="383">
        <f t="shared" si="37"/>
        <v>150</v>
      </c>
      <c r="CE35" s="383">
        <f t="shared" si="38"/>
        <v>0</v>
      </c>
      <c r="CF35" s="383">
        <f t="shared" si="39"/>
        <v>500</v>
      </c>
      <c r="CG35" s="383">
        <f t="shared" si="40"/>
        <v>2000</v>
      </c>
      <c r="CH35" s="383">
        <f t="shared" si="41"/>
        <v>0</v>
      </c>
    </row>
    <row r="36" spans="1:86" ht="39.75" customHeight="1" x14ac:dyDescent="0.35">
      <c r="A36" s="25">
        <v>17</v>
      </c>
      <c r="B36" s="25">
        <v>2</v>
      </c>
      <c r="C36" s="25" t="s">
        <v>334</v>
      </c>
      <c r="D36" s="25" t="s">
        <v>214</v>
      </c>
      <c r="E36" s="388" t="s">
        <v>309</v>
      </c>
      <c r="F36" s="25">
        <v>35</v>
      </c>
      <c r="G36" s="377" t="s">
        <v>335</v>
      </c>
      <c r="H36" s="245" t="s">
        <v>336</v>
      </c>
      <c r="I36" s="43" t="s">
        <v>337</v>
      </c>
      <c r="J36" s="25" t="s">
        <v>103</v>
      </c>
      <c r="K36" s="385"/>
      <c r="L36" s="385"/>
      <c r="M36" s="385"/>
      <c r="N36" s="385" t="s">
        <v>104</v>
      </c>
      <c r="O36" s="117" t="s">
        <v>105</v>
      </c>
      <c r="P36" s="117"/>
      <c r="Q36" s="117" t="s">
        <v>106</v>
      </c>
      <c r="R36" s="117"/>
      <c r="S36" s="117" t="s">
        <v>252</v>
      </c>
      <c r="T36" s="117" t="s">
        <v>182</v>
      </c>
      <c r="U36" s="117" t="s">
        <v>338</v>
      </c>
      <c r="V36" s="117" t="s">
        <v>182</v>
      </c>
      <c r="W36" s="21"/>
      <c r="X36" s="21"/>
      <c r="Y36" s="21"/>
      <c r="Z36" s="21"/>
      <c r="AA36" s="398" t="s">
        <v>240</v>
      </c>
      <c r="AB36" s="21" t="s">
        <v>292</v>
      </c>
      <c r="AC36" s="153"/>
      <c r="AD36" s="379">
        <f t="shared" si="0"/>
        <v>34286.400000000001</v>
      </c>
      <c r="AE36" s="380">
        <f t="shared" si="1"/>
        <v>0</v>
      </c>
      <c r="AF36" s="380">
        <f t="shared" si="2"/>
        <v>3306.4</v>
      </c>
      <c r="AG36" s="380">
        <f t="shared" si="3"/>
        <v>30980</v>
      </c>
      <c r="AH36" s="380">
        <f t="shared" si="4"/>
        <v>34286.400000000001</v>
      </c>
      <c r="AI36" s="380">
        <f t="shared" si="5"/>
        <v>0</v>
      </c>
      <c r="AJ36" s="380">
        <f t="shared" si="27"/>
        <v>0</v>
      </c>
      <c r="AK36" s="380">
        <f t="shared" si="28"/>
        <v>0</v>
      </c>
      <c r="AL36" s="380">
        <f t="shared" si="29"/>
        <v>3306.4</v>
      </c>
      <c r="AM36" s="380">
        <f t="shared" si="30"/>
        <v>0</v>
      </c>
      <c r="AN36" s="380">
        <f t="shared" si="31"/>
        <v>30980</v>
      </c>
      <c r="AO36" s="380">
        <f t="shared" si="32"/>
        <v>0</v>
      </c>
      <c r="AP36" s="381">
        <f t="shared" si="12"/>
        <v>35113</v>
      </c>
      <c r="AQ36" s="381">
        <f t="shared" si="33"/>
        <v>35113</v>
      </c>
      <c r="AR36" s="381">
        <f t="shared" si="34"/>
        <v>0</v>
      </c>
      <c r="AS36" s="381">
        <f>BE36*'Données de référence'!$B$3+Rappel_2019!BF36*'Données de référence'!$B$2+Rappel_2019!BG36*'Données de référence'!$B$4+Rappel_2019!BH36</f>
        <v>0</v>
      </c>
      <c r="AT36" s="381">
        <f t="shared" si="15"/>
        <v>0</v>
      </c>
      <c r="AU36" s="381">
        <f>BJ36*'Données de référence'!$C$3+Rappel_2019!BK36*'Données de référence'!$C$2+Rappel_2019!BL36*'Données de référence'!$C$4+Rappel_2019!BM36</f>
        <v>4133</v>
      </c>
      <c r="AV36" s="381">
        <f t="shared" si="16"/>
        <v>0</v>
      </c>
      <c r="AW36" s="381">
        <f t="shared" si="35"/>
        <v>30980</v>
      </c>
      <c r="AX36" s="381">
        <f t="shared" si="36"/>
        <v>0</v>
      </c>
      <c r="AY36" s="381">
        <f>BO36*'Données de référence'!$D$3+Rappel_2019!BP36*'Données de référence'!$D$2+Rappel_2019!BQ36*'Données de référence'!$D$4+Rappel_2019!BR36</f>
        <v>23600</v>
      </c>
      <c r="AZ36" s="381">
        <f t="shared" si="19"/>
        <v>0</v>
      </c>
      <c r="BA36" s="381">
        <f>BT36*'Données de référence'!$D$3+Rappel_2019!BU36*'Données de référence'!$D$2+Rappel_2019!BV36*'Données de référence'!$D$4+Rappel_2019!BW36</f>
        <v>7380</v>
      </c>
      <c r="BB36" s="381">
        <f t="shared" si="20"/>
        <v>0</v>
      </c>
      <c r="BC36" s="381">
        <f>BY36*'Données de référence'!$D$3+Rappel_2019!BZ36*'Données de référence'!$D$2+Rappel_2019!CA36*'Données de référence'!$D$4+Rappel_2019!CB36</f>
        <v>0</v>
      </c>
      <c r="BD36" s="381">
        <f t="shared" si="21"/>
        <v>0</v>
      </c>
      <c r="BE36" s="48"/>
      <c r="BF36" s="48"/>
      <c r="BG36" s="48"/>
      <c r="BH36" s="48"/>
      <c r="BI36" s="48"/>
      <c r="BJ36" s="71">
        <v>50</v>
      </c>
      <c r="BK36" s="49"/>
      <c r="BL36" s="49"/>
      <c r="BM36" s="49"/>
      <c r="BN36" s="49"/>
      <c r="BO36" s="382">
        <v>200</v>
      </c>
      <c r="BP36" s="382"/>
      <c r="BQ36" s="382"/>
      <c r="BR36" s="382"/>
      <c r="BS36" s="382"/>
      <c r="BT36" s="382">
        <v>30</v>
      </c>
      <c r="BU36" s="382">
        <v>20</v>
      </c>
      <c r="BV36" s="382"/>
      <c r="BW36" s="382"/>
      <c r="BX36" s="382"/>
      <c r="BY36" s="382"/>
      <c r="BZ36" s="382"/>
      <c r="CA36" s="382"/>
      <c r="CB36" s="382"/>
      <c r="CC36" s="382"/>
      <c r="CD36" s="383">
        <f t="shared" si="37"/>
        <v>230</v>
      </c>
      <c r="CE36" s="383">
        <f t="shared" si="38"/>
        <v>20</v>
      </c>
      <c r="CF36" s="383">
        <f t="shared" si="39"/>
        <v>0</v>
      </c>
      <c r="CG36" s="383">
        <f t="shared" si="40"/>
        <v>0</v>
      </c>
      <c r="CH36" s="383">
        <f t="shared" si="41"/>
        <v>0</v>
      </c>
    </row>
    <row r="37" spans="1:86" ht="39.75" customHeight="1" x14ac:dyDescent="0.35">
      <c r="A37" s="25">
        <v>12</v>
      </c>
      <c r="B37" s="25">
        <v>2</v>
      </c>
      <c r="C37" s="25" t="s">
        <v>339</v>
      </c>
      <c r="D37" s="25" t="s">
        <v>214</v>
      </c>
      <c r="E37" s="388" t="s">
        <v>175</v>
      </c>
      <c r="F37" s="25">
        <v>36</v>
      </c>
      <c r="G37" s="377" t="s">
        <v>340</v>
      </c>
      <c r="H37" s="245" t="s">
        <v>341</v>
      </c>
      <c r="I37" s="113" t="s">
        <v>342</v>
      </c>
      <c r="J37" s="388" t="s">
        <v>103</v>
      </c>
      <c r="K37" s="25"/>
      <c r="L37" s="155"/>
      <c r="M37" s="155"/>
      <c r="N37" s="25" t="s">
        <v>104</v>
      </c>
      <c r="O37" s="120" t="s">
        <v>116</v>
      </c>
      <c r="P37" s="25" t="s">
        <v>343</v>
      </c>
      <c r="Q37" s="120" t="s">
        <v>106</v>
      </c>
      <c r="R37" s="120"/>
      <c r="S37" s="120" t="s">
        <v>344</v>
      </c>
      <c r="T37" s="395" t="s">
        <v>167</v>
      </c>
      <c r="U37" s="25" t="s">
        <v>155</v>
      </c>
      <c r="V37" s="25" t="s">
        <v>156</v>
      </c>
      <c r="W37" s="395"/>
      <c r="X37" s="25"/>
      <c r="Y37" s="25"/>
      <c r="Z37" s="25"/>
      <c r="AA37" s="25" t="s">
        <v>345</v>
      </c>
      <c r="AB37" s="25" t="s">
        <v>292</v>
      </c>
      <c r="AC37" s="27"/>
      <c r="AD37" s="379">
        <f t="shared" si="0"/>
        <v>57256.4</v>
      </c>
      <c r="AE37" s="380">
        <f t="shared" si="1"/>
        <v>0</v>
      </c>
      <c r="AF37" s="380">
        <f t="shared" si="2"/>
        <v>5656.4000000000005</v>
      </c>
      <c r="AG37" s="380">
        <f t="shared" si="3"/>
        <v>51600</v>
      </c>
      <c r="AH37" s="380">
        <f t="shared" si="4"/>
        <v>57256.4</v>
      </c>
      <c r="AI37" s="380">
        <f t="shared" si="5"/>
        <v>0</v>
      </c>
      <c r="AJ37" s="380">
        <f t="shared" si="27"/>
        <v>0</v>
      </c>
      <c r="AK37" s="380">
        <f t="shared" si="28"/>
        <v>0</v>
      </c>
      <c r="AL37" s="380">
        <f t="shared" si="29"/>
        <v>5656.4000000000005</v>
      </c>
      <c r="AM37" s="380">
        <f t="shared" si="30"/>
        <v>0</v>
      </c>
      <c r="AN37" s="380">
        <f t="shared" si="31"/>
        <v>51600</v>
      </c>
      <c r="AO37" s="380">
        <f t="shared" si="32"/>
        <v>0</v>
      </c>
      <c r="AP37" s="381">
        <f t="shared" si="12"/>
        <v>58670.5</v>
      </c>
      <c r="AQ37" s="381">
        <f t="shared" si="33"/>
        <v>58670.5</v>
      </c>
      <c r="AR37" s="381">
        <f t="shared" si="34"/>
        <v>0</v>
      </c>
      <c r="AS37" s="381">
        <f>BE37*'Données de référence'!$B$3+Rappel_2019!BF37*'Données de référence'!$B$2+Rappel_2019!BG37*'Données de référence'!$B$4+Rappel_2019!BH37</f>
        <v>0</v>
      </c>
      <c r="AT37" s="381">
        <f t="shared" si="15"/>
        <v>0</v>
      </c>
      <c r="AU37" s="381">
        <f>BJ37*'Données de référence'!$C$3+Rappel_2019!BK37*'Données de référence'!$C$2+Rappel_2019!BL37*'Données de référence'!$C$4+Rappel_2019!BM37</f>
        <v>7070.5</v>
      </c>
      <c r="AV37" s="381">
        <f t="shared" si="16"/>
        <v>0</v>
      </c>
      <c r="AW37" s="381">
        <f t="shared" si="35"/>
        <v>51600</v>
      </c>
      <c r="AX37" s="381">
        <f t="shared" si="36"/>
        <v>0</v>
      </c>
      <c r="AY37" s="381">
        <f>BO37*'Données de référence'!$D$3+Rappel_2019!BP37*'Données de référence'!$D$2+Rappel_2019!BQ37*'Données de référence'!$D$4+Rappel_2019!BR37</f>
        <v>0</v>
      </c>
      <c r="AZ37" s="381">
        <f t="shared" si="19"/>
        <v>0</v>
      </c>
      <c r="BA37" s="381">
        <f>BT37*'Données de référence'!$D$3+Rappel_2019!BU37*'Données de référence'!$D$2+Rappel_2019!BV37*'Données de référence'!$D$4+Rappel_2019!BW37</f>
        <v>51600</v>
      </c>
      <c r="BB37" s="381">
        <f t="shared" si="20"/>
        <v>0</v>
      </c>
      <c r="BC37" s="381">
        <f>BY37*'Données de référence'!$D$3+Rappel_2019!BZ37*'Données de référence'!$D$2+Rappel_2019!CA37*'Données de référence'!$D$4+Rappel_2019!CB37</f>
        <v>0</v>
      </c>
      <c r="BD37" s="381">
        <f t="shared" si="21"/>
        <v>0</v>
      </c>
      <c r="BE37" s="48"/>
      <c r="BF37" s="48"/>
      <c r="BG37" s="48"/>
      <c r="BH37" s="48"/>
      <c r="BI37" s="48"/>
      <c r="BJ37" s="49">
        <v>50</v>
      </c>
      <c r="BK37" s="49"/>
      <c r="BL37" s="49">
        <v>50</v>
      </c>
      <c r="BM37" s="49"/>
      <c r="BN37" s="49"/>
      <c r="BO37" s="50"/>
      <c r="BP37" s="50"/>
      <c r="BQ37" s="50"/>
      <c r="BR37" s="50"/>
      <c r="BS37" s="50"/>
      <c r="BT37" s="50">
        <v>150</v>
      </c>
      <c r="BU37" s="50"/>
      <c r="BV37" s="50">
        <v>100</v>
      </c>
      <c r="BW37" s="50">
        <v>25000</v>
      </c>
      <c r="BX37" s="50"/>
      <c r="BY37" s="50"/>
      <c r="BZ37" s="50"/>
      <c r="CA37" s="50"/>
      <c r="CB37" s="50"/>
      <c r="CC37" s="50"/>
      <c r="CD37" s="383">
        <f t="shared" si="37"/>
        <v>150</v>
      </c>
      <c r="CE37" s="383">
        <f t="shared" si="38"/>
        <v>0</v>
      </c>
      <c r="CF37" s="383">
        <f t="shared" si="39"/>
        <v>100</v>
      </c>
      <c r="CG37" s="383">
        <f t="shared" si="40"/>
        <v>25000</v>
      </c>
      <c r="CH37" s="383">
        <f t="shared" si="41"/>
        <v>0</v>
      </c>
    </row>
    <row r="38" spans="1:86" ht="39.75" customHeight="1" x14ac:dyDescent="0.35">
      <c r="A38" s="25">
        <v>4</v>
      </c>
      <c r="B38" s="25">
        <v>2</v>
      </c>
      <c r="C38" s="25" t="s">
        <v>339</v>
      </c>
      <c r="D38" s="25" t="s">
        <v>214</v>
      </c>
      <c r="E38" s="388" t="s">
        <v>215</v>
      </c>
      <c r="F38" s="25">
        <v>37</v>
      </c>
      <c r="G38" s="377" t="s">
        <v>346</v>
      </c>
      <c r="H38" s="245" t="s">
        <v>347</v>
      </c>
      <c r="I38" s="43" t="s">
        <v>348</v>
      </c>
      <c r="J38" s="388" t="s">
        <v>103</v>
      </c>
      <c r="K38" s="25" t="s">
        <v>219</v>
      </c>
      <c r="L38" s="25"/>
      <c r="M38" s="25" t="s">
        <v>303</v>
      </c>
      <c r="N38" s="25" t="s">
        <v>104</v>
      </c>
      <c r="O38" s="25" t="s">
        <v>116</v>
      </c>
      <c r="P38" s="25"/>
      <c r="Q38" s="25" t="s">
        <v>106</v>
      </c>
      <c r="R38" s="25"/>
      <c r="S38" s="25" t="s">
        <v>107</v>
      </c>
      <c r="T38" s="395" t="s">
        <v>167</v>
      </c>
      <c r="U38" s="25" t="s">
        <v>125</v>
      </c>
      <c r="V38" s="25" t="s">
        <v>167</v>
      </c>
      <c r="W38" s="395"/>
      <c r="X38" s="25"/>
      <c r="Y38" s="25"/>
      <c r="Z38" s="25"/>
      <c r="AA38" s="105" t="s">
        <v>224</v>
      </c>
      <c r="AB38" s="25" t="s">
        <v>143</v>
      </c>
      <c r="AC38" s="27"/>
      <c r="AD38" s="379">
        <f t="shared" si="0"/>
        <v>17700</v>
      </c>
      <c r="AE38" s="380">
        <f t="shared" si="1"/>
        <v>0</v>
      </c>
      <c r="AF38" s="380">
        <f t="shared" si="2"/>
        <v>0</v>
      </c>
      <c r="AG38" s="380">
        <f t="shared" si="3"/>
        <v>17700</v>
      </c>
      <c r="AH38" s="380">
        <f t="shared" si="4"/>
        <v>17700</v>
      </c>
      <c r="AI38" s="380">
        <f t="shared" si="5"/>
        <v>0</v>
      </c>
      <c r="AJ38" s="380">
        <f t="shared" si="27"/>
        <v>0</v>
      </c>
      <c r="AK38" s="380">
        <f t="shared" si="28"/>
        <v>0</v>
      </c>
      <c r="AL38" s="380">
        <f t="shared" si="29"/>
        <v>0</v>
      </c>
      <c r="AM38" s="380">
        <f t="shared" si="30"/>
        <v>0</v>
      </c>
      <c r="AN38" s="380">
        <f t="shared" si="31"/>
        <v>17700</v>
      </c>
      <c r="AO38" s="380">
        <f t="shared" si="32"/>
        <v>0</v>
      </c>
      <c r="AP38" s="381">
        <f t="shared" si="12"/>
        <v>17700</v>
      </c>
      <c r="AQ38" s="381">
        <f t="shared" si="33"/>
        <v>17700</v>
      </c>
      <c r="AR38" s="381">
        <f t="shared" si="34"/>
        <v>0</v>
      </c>
      <c r="AS38" s="381">
        <f>BE38*'Données de référence'!$B$3+Rappel_2019!BF38*'Données de référence'!$B$2+Rappel_2019!BG38*'Données de référence'!$B$4+Rappel_2019!BH38</f>
        <v>0</v>
      </c>
      <c r="AT38" s="381">
        <f t="shared" si="15"/>
        <v>0</v>
      </c>
      <c r="AU38" s="381">
        <f>BJ38*'Données de référence'!$C$3+Rappel_2019!BK38*'Données de référence'!$C$2+Rappel_2019!BL38*'Données de référence'!$C$4+Rappel_2019!BM38</f>
        <v>0</v>
      </c>
      <c r="AV38" s="381">
        <f t="shared" si="16"/>
        <v>0</v>
      </c>
      <c r="AW38" s="381">
        <f t="shared" si="35"/>
        <v>17700</v>
      </c>
      <c r="AX38" s="381">
        <f t="shared" si="36"/>
        <v>0</v>
      </c>
      <c r="AY38" s="381">
        <f>BO38*'Données de référence'!$D$3+Rappel_2019!BP38*'Données de référence'!$D$2+Rappel_2019!BQ38*'Données de référence'!$D$4+Rappel_2019!BR38</f>
        <v>17700</v>
      </c>
      <c r="AZ38" s="381">
        <f t="shared" si="19"/>
        <v>0</v>
      </c>
      <c r="BA38" s="381">
        <f>BT38*'Données de référence'!$D$3+Rappel_2019!BU38*'Données de référence'!$D$2+Rappel_2019!BV38*'Données de référence'!$D$4+Rappel_2019!BW38</f>
        <v>0</v>
      </c>
      <c r="BB38" s="381">
        <f t="shared" si="20"/>
        <v>0</v>
      </c>
      <c r="BC38" s="381">
        <f>BY38*'Données de référence'!$D$3+Rappel_2019!BZ38*'Données de référence'!$D$2+Rappel_2019!CA38*'Données de référence'!$D$4+Rappel_2019!CB38</f>
        <v>0</v>
      </c>
      <c r="BD38" s="381">
        <f t="shared" si="21"/>
        <v>0</v>
      </c>
      <c r="BE38" s="48"/>
      <c r="BF38" s="48"/>
      <c r="BG38" s="48"/>
      <c r="BH38" s="48"/>
      <c r="BI38" s="48"/>
      <c r="BJ38" s="49"/>
      <c r="BK38" s="49"/>
      <c r="BL38" s="49"/>
      <c r="BM38" s="49"/>
      <c r="BN38" s="49"/>
      <c r="BO38" s="50">
        <v>150</v>
      </c>
      <c r="BP38" s="50"/>
      <c r="BQ38" s="50"/>
      <c r="BR38" s="50"/>
      <c r="BS38" s="50"/>
      <c r="BT38" s="50"/>
      <c r="BU38" s="50"/>
      <c r="BV38" s="50"/>
      <c r="BW38" s="50"/>
      <c r="BX38" s="50"/>
      <c r="BY38" s="50"/>
      <c r="BZ38" s="50"/>
      <c r="CA38" s="50"/>
      <c r="CB38" s="50"/>
      <c r="CC38" s="50"/>
      <c r="CD38" s="383">
        <f t="shared" si="37"/>
        <v>150</v>
      </c>
      <c r="CE38" s="383">
        <f t="shared" si="38"/>
        <v>0</v>
      </c>
      <c r="CF38" s="383">
        <f t="shared" si="39"/>
        <v>0</v>
      </c>
      <c r="CG38" s="383">
        <f t="shared" si="40"/>
        <v>0</v>
      </c>
      <c r="CH38" s="383">
        <f t="shared" si="41"/>
        <v>0</v>
      </c>
    </row>
    <row r="39" spans="1:86" ht="39.75" customHeight="1" x14ac:dyDescent="0.35">
      <c r="A39" s="25">
        <v>6</v>
      </c>
      <c r="B39" s="25">
        <v>2</v>
      </c>
      <c r="C39" s="25" t="s">
        <v>339</v>
      </c>
      <c r="D39" s="25" t="s">
        <v>214</v>
      </c>
      <c r="E39" s="388" t="s">
        <v>215</v>
      </c>
      <c r="F39" s="25">
        <v>38</v>
      </c>
      <c r="G39" s="377" t="s">
        <v>349</v>
      </c>
      <c r="H39" s="245" t="s">
        <v>350</v>
      </c>
      <c r="I39" s="43" t="s">
        <v>351</v>
      </c>
      <c r="J39" s="388" t="s">
        <v>276</v>
      </c>
      <c r="K39" s="25" t="s">
        <v>352</v>
      </c>
      <c r="L39" s="25"/>
      <c r="M39" s="25" t="s">
        <v>303</v>
      </c>
      <c r="N39" s="25" t="s">
        <v>115</v>
      </c>
      <c r="O39" s="25" t="s">
        <v>105</v>
      </c>
      <c r="P39" s="25"/>
      <c r="Q39" s="25" t="s">
        <v>106</v>
      </c>
      <c r="R39" s="25"/>
      <c r="S39" s="25" t="s">
        <v>183</v>
      </c>
      <c r="T39" s="395" t="s">
        <v>182</v>
      </c>
      <c r="U39" s="25" t="s">
        <v>125</v>
      </c>
      <c r="V39" s="25" t="s">
        <v>326</v>
      </c>
      <c r="W39" s="395"/>
      <c r="X39" s="25"/>
      <c r="Y39" s="25"/>
      <c r="Z39" s="25"/>
      <c r="AA39" s="105" t="s">
        <v>353</v>
      </c>
      <c r="AB39" s="25" t="s">
        <v>143</v>
      </c>
      <c r="AC39" s="27"/>
      <c r="AD39" s="379">
        <f t="shared" si="0"/>
        <v>41160</v>
      </c>
      <c r="AE39" s="380">
        <f t="shared" si="1"/>
        <v>0</v>
      </c>
      <c r="AF39" s="380">
        <f t="shared" si="2"/>
        <v>0</v>
      </c>
      <c r="AG39" s="380">
        <f t="shared" si="3"/>
        <v>41160</v>
      </c>
      <c r="AH39" s="380">
        <f t="shared" si="4"/>
        <v>41160</v>
      </c>
      <c r="AI39" s="380">
        <f t="shared" si="5"/>
        <v>0</v>
      </c>
      <c r="AJ39" s="380">
        <f t="shared" si="27"/>
        <v>0</v>
      </c>
      <c r="AK39" s="380">
        <f t="shared" si="28"/>
        <v>0</v>
      </c>
      <c r="AL39" s="380">
        <f t="shared" si="29"/>
        <v>0</v>
      </c>
      <c r="AM39" s="380">
        <f t="shared" si="30"/>
        <v>0</v>
      </c>
      <c r="AN39" s="380">
        <f t="shared" si="31"/>
        <v>41160</v>
      </c>
      <c r="AO39" s="380">
        <f t="shared" si="32"/>
        <v>0</v>
      </c>
      <c r="AP39" s="381">
        <f t="shared" si="12"/>
        <v>41160</v>
      </c>
      <c r="AQ39" s="381">
        <f t="shared" si="33"/>
        <v>41160</v>
      </c>
      <c r="AR39" s="381">
        <f t="shared" si="34"/>
        <v>0</v>
      </c>
      <c r="AS39" s="381">
        <f>BE39*'Données de référence'!$B$3+Rappel_2019!BF39*'Données de référence'!$B$2+Rappel_2019!BG39*'Données de référence'!$B$4+Rappel_2019!BH39</f>
        <v>0</v>
      </c>
      <c r="AT39" s="381">
        <f t="shared" si="15"/>
        <v>0</v>
      </c>
      <c r="AU39" s="381">
        <f>BJ39*'Données de référence'!$C$3+Rappel_2019!BK39*'Données de référence'!$C$2+Rappel_2019!BL39*'Données de référence'!$C$4+Rappel_2019!BM39</f>
        <v>0</v>
      </c>
      <c r="AV39" s="381">
        <f t="shared" si="16"/>
        <v>0</v>
      </c>
      <c r="AW39" s="381">
        <f t="shared" si="35"/>
        <v>41160</v>
      </c>
      <c r="AX39" s="381">
        <f t="shared" si="36"/>
        <v>0</v>
      </c>
      <c r="AY39" s="381">
        <f>BO39*'Données de référence'!$D$3+Rappel_2019!BP39*'Données de référence'!$D$2+Rappel_2019!BQ39*'Données de référence'!$D$4+Rappel_2019!BR39</f>
        <v>41160</v>
      </c>
      <c r="AZ39" s="381">
        <f t="shared" si="19"/>
        <v>0</v>
      </c>
      <c r="BA39" s="381">
        <f>BT39*'Données de référence'!$D$3+Rappel_2019!BU39*'Données de référence'!$D$2+Rappel_2019!BV39*'Données de référence'!$D$4+Rappel_2019!BW39</f>
        <v>0</v>
      </c>
      <c r="BB39" s="381">
        <f t="shared" si="20"/>
        <v>0</v>
      </c>
      <c r="BC39" s="381">
        <f>BY39*'Données de référence'!$D$3+Rappel_2019!BZ39*'Données de référence'!$D$2+Rappel_2019!CA39*'Données de référence'!$D$4+Rappel_2019!CB39</f>
        <v>0</v>
      </c>
      <c r="BD39" s="381">
        <f t="shared" si="21"/>
        <v>0</v>
      </c>
      <c r="BE39" s="48"/>
      <c r="BF39" s="48"/>
      <c r="BG39" s="48"/>
      <c r="BH39" s="48"/>
      <c r="BI39" s="48"/>
      <c r="BJ39" s="49"/>
      <c r="BK39" s="49"/>
      <c r="BL39" s="49"/>
      <c r="BM39" s="49"/>
      <c r="BN39" s="49"/>
      <c r="BO39" s="50">
        <v>300</v>
      </c>
      <c r="BP39" s="50">
        <v>30</v>
      </c>
      <c r="BQ39" s="50"/>
      <c r="BR39" s="50"/>
      <c r="BS39" s="50"/>
      <c r="BT39" s="50"/>
      <c r="BU39" s="50"/>
      <c r="BV39" s="50"/>
      <c r="BW39" s="50"/>
      <c r="BX39" s="50"/>
      <c r="BY39" s="50"/>
      <c r="BZ39" s="50"/>
      <c r="CA39" s="50"/>
      <c r="CB39" s="50"/>
      <c r="CC39" s="50"/>
      <c r="CD39" s="383">
        <f t="shared" si="37"/>
        <v>300</v>
      </c>
      <c r="CE39" s="383">
        <f t="shared" si="38"/>
        <v>30</v>
      </c>
      <c r="CF39" s="383">
        <f t="shared" si="39"/>
        <v>0</v>
      </c>
      <c r="CG39" s="383">
        <f t="shared" si="40"/>
        <v>0</v>
      </c>
      <c r="CH39" s="383">
        <f t="shared" si="41"/>
        <v>0</v>
      </c>
    </row>
    <row r="40" spans="1:86" ht="39.75" customHeight="1" x14ac:dyDescent="0.35">
      <c r="A40" s="25">
        <v>15</v>
      </c>
      <c r="B40" s="25">
        <v>3</v>
      </c>
      <c r="C40" s="25" t="s">
        <v>354</v>
      </c>
      <c r="D40" s="25" t="s">
        <v>98</v>
      </c>
      <c r="E40" s="42" t="s">
        <v>175</v>
      </c>
      <c r="F40" s="25">
        <v>39</v>
      </c>
      <c r="G40" s="377" t="s">
        <v>355</v>
      </c>
      <c r="H40" s="245" t="s">
        <v>356</v>
      </c>
      <c r="I40" s="113" t="s">
        <v>357</v>
      </c>
      <c r="J40" s="388" t="s">
        <v>103</v>
      </c>
      <c r="K40" s="25"/>
      <c r="L40" s="157"/>
      <c r="M40" s="157"/>
      <c r="N40" s="158" t="s">
        <v>104</v>
      </c>
      <c r="O40" s="159" t="s">
        <v>105</v>
      </c>
      <c r="P40" s="27"/>
      <c r="Q40" s="25" t="s">
        <v>106</v>
      </c>
      <c r="R40" s="27"/>
      <c r="S40" s="161" t="s">
        <v>358</v>
      </c>
      <c r="T40" s="395" t="s">
        <v>213</v>
      </c>
      <c r="U40" s="25" t="s">
        <v>125</v>
      </c>
      <c r="V40" s="25" t="s">
        <v>359</v>
      </c>
      <c r="W40" s="395" t="s">
        <v>155</v>
      </c>
      <c r="X40" s="25" t="s">
        <v>156</v>
      </c>
      <c r="Y40" s="25" t="s">
        <v>107</v>
      </c>
      <c r="Z40" s="25" t="s">
        <v>108</v>
      </c>
      <c r="AA40" s="25" t="s">
        <v>345</v>
      </c>
      <c r="AB40" s="25" t="s">
        <v>292</v>
      </c>
      <c r="AC40" s="27"/>
      <c r="AD40" s="379">
        <f t="shared" si="0"/>
        <v>177668.92</v>
      </c>
      <c r="AE40" s="380">
        <f t="shared" si="1"/>
        <v>0</v>
      </c>
      <c r="AF40" s="380">
        <f t="shared" si="2"/>
        <v>5118.92</v>
      </c>
      <c r="AG40" s="380">
        <f t="shared" si="3"/>
        <v>172550</v>
      </c>
      <c r="AH40" s="380">
        <f t="shared" si="4"/>
        <v>177668.92</v>
      </c>
      <c r="AI40" s="380">
        <f t="shared" si="5"/>
        <v>0</v>
      </c>
      <c r="AJ40" s="380">
        <f t="shared" si="27"/>
        <v>0</v>
      </c>
      <c r="AK40" s="380">
        <f t="shared" si="28"/>
        <v>0</v>
      </c>
      <c r="AL40" s="380">
        <f t="shared" si="29"/>
        <v>5118.92</v>
      </c>
      <c r="AM40" s="380">
        <f t="shared" si="30"/>
        <v>0</v>
      </c>
      <c r="AN40" s="380">
        <f t="shared" si="31"/>
        <v>172550</v>
      </c>
      <c r="AO40" s="380">
        <f t="shared" si="32"/>
        <v>0</v>
      </c>
      <c r="AP40" s="381">
        <f t="shared" si="12"/>
        <v>178948.65</v>
      </c>
      <c r="AQ40" s="381">
        <f t="shared" si="33"/>
        <v>178948.65</v>
      </c>
      <c r="AR40" s="381">
        <f t="shared" si="34"/>
        <v>0</v>
      </c>
      <c r="AS40" s="381">
        <f>BE40*'Données de référence'!$B$3+Rappel_2019!BF40*'Données de référence'!$B$2+Rappel_2019!BG40*'Données de référence'!$B$4+Rappel_2019!BH40</f>
        <v>0</v>
      </c>
      <c r="AT40" s="381">
        <f t="shared" si="15"/>
        <v>0</v>
      </c>
      <c r="AU40" s="381">
        <f>BJ40*'Données de référence'!$C$3+Rappel_2019!BK40*'Données de référence'!$C$2+Rappel_2019!BL40*'Données de référence'!$C$4+Rappel_2019!BM40</f>
        <v>6398.65</v>
      </c>
      <c r="AV40" s="381">
        <f t="shared" si="16"/>
        <v>0</v>
      </c>
      <c r="AW40" s="381">
        <f t="shared" si="35"/>
        <v>172550</v>
      </c>
      <c r="AX40" s="381">
        <f t="shared" si="36"/>
        <v>0</v>
      </c>
      <c r="AY40" s="381">
        <f>BO40*'Données de référence'!$D$3+Rappel_2019!BP40*'Données de référence'!$D$2+Rappel_2019!BQ40*'Données de référence'!$D$4+Rappel_2019!BR40</f>
        <v>17700</v>
      </c>
      <c r="AZ40" s="381">
        <f t="shared" si="19"/>
        <v>0</v>
      </c>
      <c r="BA40" s="381">
        <f>BT40*'Données de référence'!$D$3+Rappel_2019!BU40*'Données de référence'!$D$2+Rappel_2019!BV40*'Données de référence'!$D$4+Rappel_2019!BW40</f>
        <v>154850</v>
      </c>
      <c r="BB40" s="381">
        <f t="shared" si="20"/>
        <v>0</v>
      </c>
      <c r="BC40" s="381">
        <f>BY40*'Données de référence'!$D$3+Rappel_2019!BZ40*'Données de référence'!$D$2+Rappel_2019!CA40*'Données de référence'!$D$4+Rappel_2019!CB40</f>
        <v>0</v>
      </c>
      <c r="BD40" s="381">
        <f t="shared" si="21"/>
        <v>0</v>
      </c>
      <c r="BE40" s="48"/>
      <c r="BF40" s="48"/>
      <c r="BG40" s="48"/>
      <c r="BH40" s="48"/>
      <c r="BI40" s="48"/>
      <c r="BJ40" s="49">
        <v>40</v>
      </c>
      <c r="BK40" s="49">
        <v>25</v>
      </c>
      <c r="BL40" s="49"/>
      <c r="BM40" s="49"/>
      <c r="BN40" s="49"/>
      <c r="BO40" s="50">
        <v>150</v>
      </c>
      <c r="BP40" s="50"/>
      <c r="BQ40" s="50"/>
      <c r="BR40" s="50"/>
      <c r="BS40" s="50"/>
      <c r="BT40" s="50">
        <v>450</v>
      </c>
      <c r="BU40" s="50"/>
      <c r="BV40" s="50">
        <v>750</v>
      </c>
      <c r="BW40" s="50">
        <v>35000</v>
      </c>
      <c r="BX40" s="50"/>
      <c r="BY40" s="50"/>
      <c r="BZ40" s="50"/>
      <c r="CA40" s="50"/>
      <c r="CB40" s="50"/>
      <c r="CC40" s="50"/>
      <c r="CD40" s="383">
        <f t="shared" si="37"/>
        <v>600</v>
      </c>
      <c r="CE40" s="383">
        <f t="shared" si="38"/>
        <v>0</v>
      </c>
      <c r="CF40" s="383">
        <f t="shared" si="39"/>
        <v>750</v>
      </c>
      <c r="CG40" s="383">
        <f t="shared" si="40"/>
        <v>35000</v>
      </c>
      <c r="CH40" s="383">
        <f t="shared" si="41"/>
        <v>0</v>
      </c>
    </row>
    <row r="41" spans="1:86" ht="39.75" customHeight="1" x14ac:dyDescent="0.35">
      <c r="A41" s="385">
        <v>15</v>
      </c>
      <c r="B41" s="385">
        <v>3</v>
      </c>
      <c r="C41" s="385" t="s">
        <v>354</v>
      </c>
      <c r="D41" s="385" t="s">
        <v>214</v>
      </c>
      <c r="E41" s="42" t="s">
        <v>175</v>
      </c>
      <c r="F41" s="25">
        <v>40</v>
      </c>
      <c r="G41" s="377" t="s">
        <v>360</v>
      </c>
      <c r="H41" s="245" t="s">
        <v>361</v>
      </c>
      <c r="I41" s="162" t="s">
        <v>362</v>
      </c>
      <c r="J41" s="388" t="s">
        <v>114</v>
      </c>
      <c r="K41" s="25"/>
      <c r="L41" s="157"/>
      <c r="M41" s="163"/>
      <c r="N41" s="25" t="s">
        <v>104</v>
      </c>
      <c r="O41" s="120" t="s">
        <v>116</v>
      </c>
      <c r="P41" s="25" t="s">
        <v>363</v>
      </c>
      <c r="Q41" s="164" t="s">
        <v>106</v>
      </c>
      <c r="R41" s="164"/>
      <c r="S41" s="161" t="s">
        <v>125</v>
      </c>
      <c r="T41" s="165" t="s">
        <v>167</v>
      </c>
      <c r="U41" s="21" t="s">
        <v>155</v>
      </c>
      <c r="V41" s="21" t="s">
        <v>167</v>
      </c>
      <c r="W41" s="25"/>
      <c r="X41" s="25"/>
      <c r="Y41" s="25"/>
      <c r="Z41" s="25"/>
      <c r="AA41" s="25" t="s">
        <v>345</v>
      </c>
      <c r="AB41" s="25" t="s">
        <v>143</v>
      </c>
      <c r="AC41" s="27"/>
      <c r="AD41" s="379">
        <f t="shared" si="0"/>
        <v>43050</v>
      </c>
      <c r="AE41" s="380">
        <f t="shared" si="1"/>
        <v>0</v>
      </c>
      <c r="AF41" s="380">
        <f t="shared" si="2"/>
        <v>0</v>
      </c>
      <c r="AG41" s="380">
        <f t="shared" si="3"/>
        <v>43050</v>
      </c>
      <c r="AH41" s="380">
        <f t="shared" si="4"/>
        <v>43050</v>
      </c>
      <c r="AI41" s="380">
        <f t="shared" si="5"/>
        <v>0</v>
      </c>
      <c r="AJ41" s="380">
        <f t="shared" si="27"/>
        <v>0</v>
      </c>
      <c r="AK41" s="380">
        <f t="shared" si="28"/>
        <v>0</v>
      </c>
      <c r="AL41" s="380">
        <f t="shared" si="29"/>
        <v>0</v>
      </c>
      <c r="AM41" s="380">
        <f t="shared" si="30"/>
        <v>0</v>
      </c>
      <c r="AN41" s="380">
        <f t="shared" si="31"/>
        <v>43050</v>
      </c>
      <c r="AO41" s="380">
        <f t="shared" si="32"/>
        <v>0</v>
      </c>
      <c r="AP41" s="381">
        <f t="shared" si="12"/>
        <v>43050</v>
      </c>
      <c r="AQ41" s="381">
        <f t="shared" si="33"/>
        <v>43050</v>
      </c>
      <c r="AR41" s="381">
        <f t="shared" si="34"/>
        <v>0</v>
      </c>
      <c r="AS41" s="381">
        <f>BE41*'Données de référence'!$B$3+Rappel_2019!BF41*'Données de référence'!$B$2+Rappel_2019!BG41*'Données de référence'!$B$4+Rappel_2019!BH41</f>
        <v>0</v>
      </c>
      <c r="AT41" s="381">
        <f t="shared" si="15"/>
        <v>0</v>
      </c>
      <c r="AU41" s="381">
        <f>BJ41*'Données de référence'!$C$3+Rappel_2019!BK41*'Données de référence'!$C$2+Rappel_2019!BL41*'Données de référence'!$C$4+Rappel_2019!BM41</f>
        <v>0</v>
      </c>
      <c r="AV41" s="381">
        <f t="shared" si="16"/>
        <v>0</v>
      </c>
      <c r="AW41" s="381">
        <f t="shared" si="35"/>
        <v>43050</v>
      </c>
      <c r="AX41" s="381">
        <f t="shared" si="36"/>
        <v>0</v>
      </c>
      <c r="AY41" s="381">
        <f>BO41*'Données de référence'!$D$3+Rappel_2019!BP41*'Données de référence'!$D$2+Rappel_2019!BQ41*'Données de référence'!$D$4+Rappel_2019!BR41</f>
        <v>0</v>
      </c>
      <c r="AZ41" s="381">
        <f t="shared" si="19"/>
        <v>0</v>
      </c>
      <c r="BA41" s="381">
        <f>BT41*'Données de référence'!$D$3+Rappel_2019!BU41*'Données de référence'!$D$2+Rappel_2019!BV41*'Données de référence'!$D$4+Rappel_2019!BW41</f>
        <v>43050</v>
      </c>
      <c r="BB41" s="381">
        <f t="shared" si="20"/>
        <v>0</v>
      </c>
      <c r="BC41" s="381">
        <f>BY41*'Données de référence'!$D$3+Rappel_2019!BZ41*'Données de référence'!$D$2+Rappel_2019!CA41*'Données de référence'!$D$4+Rappel_2019!CB41</f>
        <v>0</v>
      </c>
      <c r="BD41" s="381">
        <f t="shared" si="21"/>
        <v>0</v>
      </c>
      <c r="BE41" s="48"/>
      <c r="BF41" s="48"/>
      <c r="BG41" s="48"/>
      <c r="BH41" s="48"/>
      <c r="BI41" s="48"/>
      <c r="BJ41" s="49"/>
      <c r="BK41" s="49"/>
      <c r="BL41" s="49"/>
      <c r="BM41" s="49"/>
      <c r="BN41" s="49"/>
      <c r="BO41" s="50"/>
      <c r="BP41" s="50"/>
      <c r="BQ41" s="50"/>
      <c r="BR41" s="50"/>
      <c r="BS41" s="50"/>
      <c r="BT41" s="50">
        <v>200</v>
      </c>
      <c r="BU41" s="50"/>
      <c r="BV41" s="50">
        <v>50</v>
      </c>
      <c r="BW41" s="50">
        <v>15000</v>
      </c>
      <c r="BX41" s="50"/>
      <c r="BY41" s="50"/>
      <c r="BZ41" s="50"/>
      <c r="CA41" s="50"/>
      <c r="CB41" s="50"/>
      <c r="CC41" s="50"/>
      <c r="CD41" s="383">
        <f t="shared" si="37"/>
        <v>200</v>
      </c>
      <c r="CE41" s="383">
        <f t="shared" si="38"/>
        <v>0</v>
      </c>
      <c r="CF41" s="383">
        <f t="shared" si="39"/>
        <v>50</v>
      </c>
      <c r="CG41" s="383">
        <f t="shared" si="40"/>
        <v>15000</v>
      </c>
      <c r="CH41" s="383">
        <f t="shared" si="41"/>
        <v>0</v>
      </c>
    </row>
    <row r="42" spans="1:86" ht="39.75" customHeight="1" x14ac:dyDescent="0.35">
      <c r="A42" s="385">
        <v>22</v>
      </c>
      <c r="B42" s="385">
        <v>3</v>
      </c>
      <c r="C42" s="385" t="s">
        <v>354</v>
      </c>
      <c r="D42" s="385" t="s">
        <v>170</v>
      </c>
      <c r="E42" s="42" t="s">
        <v>364</v>
      </c>
      <c r="F42" s="25">
        <v>41</v>
      </c>
      <c r="G42" s="384" t="s">
        <v>365</v>
      </c>
      <c r="H42" s="387" t="s">
        <v>366</v>
      </c>
      <c r="I42" s="166" t="s">
        <v>367</v>
      </c>
      <c r="J42" s="25" t="s">
        <v>103</v>
      </c>
      <c r="K42" s="21"/>
      <c r="L42" s="21"/>
      <c r="M42" s="165"/>
      <c r="N42" s="165" t="s">
        <v>104</v>
      </c>
      <c r="O42" s="165" t="s">
        <v>116</v>
      </c>
      <c r="P42" s="165" t="s">
        <v>368</v>
      </c>
      <c r="Q42" s="165" t="s">
        <v>106</v>
      </c>
      <c r="R42" s="165" t="s">
        <v>369</v>
      </c>
      <c r="S42" s="165" t="s">
        <v>125</v>
      </c>
      <c r="T42" s="25" t="s">
        <v>182</v>
      </c>
      <c r="U42" s="25"/>
      <c r="V42" s="25"/>
      <c r="W42" s="25"/>
      <c r="X42" s="25"/>
      <c r="Y42" s="25"/>
      <c r="Z42" s="25"/>
      <c r="AA42" s="105" t="s">
        <v>224</v>
      </c>
      <c r="AB42" s="25" t="s">
        <v>143</v>
      </c>
      <c r="AC42" s="27"/>
      <c r="AD42" s="379">
        <f t="shared" si="0"/>
        <v>23600</v>
      </c>
      <c r="AE42" s="380">
        <f t="shared" si="1"/>
        <v>0</v>
      </c>
      <c r="AF42" s="380">
        <f t="shared" si="2"/>
        <v>0</v>
      </c>
      <c r="AG42" s="380">
        <f t="shared" si="3"/>
        <v>23600</v>
      </c>
      <c r="AH42" s="380">
        <f t="shared" si="4"/>
        <v>23600</v>
      </c>
      <c r="AI42" s="380">
        <f t="shared" si="5"/>
        <v>0</v>
      </c>
      <c r="AJ42" s="380">
        <f t="shared" si="27"/>
        <v>0</v>
      </c>
      <c r="AK42" s="380">
        <f t="shared" si="28"/>
        <v>0</v>
      </c>
      <c r="AL42" s="380">
        <f t="shared" si="29"/>
        <v>0</v>
      </c>
      <c r="AM42" s="380">
        <f t="shared" si="30"/>
        <v>0</v>
      </c>
      <c r="AN42" s="380">
        <f t="shared" si="31"/>
        <v>23600</v>
      </c>
      <c r="AO42" s="380">
        <f t="shared" si="32"/>
        <v>0</v>
      </c>
      <c r="AP42" s="381">
        <f t="shared" si="12"/>
        <v>23600</v>
      </c>
      <c r="AQ42" s="381">
        <f t="shared" si="33"/>
        <v>23600</v>
      </c>
      <c r="AR42" s="381">
        <f t="shared" si="34"/>
        <v>0</v>
      </c>
      <c r="AS42" s="381">
        <f>BE42*'Données de référence'!$B$3+Rappel_2019!BF42*'Données de référence'!$B$2+Rappel_2019!BG42*'Données de référence'!$B$4+Rappel_2019!BH42</f>
        <v>0</v>
      </c>
      <c r="AT42" s="381">
        <f t="shared" si="15"/>
        <v>0</v>
      </c>
      <c r="AU42" s="381">
        <f>BJ42*'Données de référence'!$C$3+Rappel_2019!BK42*'Données de référence'!$C$2+Rappel_2019!BL42*'Données de référence'!$C$4+Rappel_2019!BM42</f>
        <v>0</v>
      </c>
      <c r="AV42" s="381">
        <f t="shared" si="16"/>
        <v>0</v>
      </c>
      <c r="AW42" s="381">
        <f t="shared" si="35"/>
        <v>23600</v>
      </c>
      <c r="AX42" s="381">
        <f t="shared" si="36"/>
        <v>0</v>
      </c>
      <c r="AY42" s="381">
        <f>BO42*'Données de référence'!$D$3+Rappel_2019!BP42*'Données de référence'!$D$2+Rappel_2019!BQ42*'Données de référence'!$D$4+Rappel_2019!BR42</f>
        <v>11800</v>
      </c>
      <c r="AZ42" s="381">
        <f t="shared" si="19"/>
        <v>0</v>
      </c>
      <c r="BA42" s="381">
        <f>BT42*'Données de référence'!$D$3+Rappel_2019!BU42*'Données de référence'!$D$2+Rappel_2019!BV42*'Données de référence'!$D$4+Rappel_2019!BW42</f>
        <v>11800</v>
      </c>
      <c r="BB42" s="381">
        <f t="shared" si="20"/>
        <v>0</v>
      </c>
      <c r="BC42" s="381">
        <f>BY42*'Données de référence'!$D$3+Rappel_2019!BZ42*'Données de référence'!$D$2+Rappel_2019!CA42*'Données de référence'!$D$4+Rappel_2019!CB42</f>
        <v>0</v>
      </c>
      <c r="BD42" s="381">
        <f t="shared" si="21"/>
        <v>0</v>
      </c>
      <c r="BE42" s="48"/>
      <c r="BF42" s="48"/>
      <c r="BG42" s="48"/>
      <c r="BH42" s="48"/>
      <c r="BI42" s="48"/>
      <c r="BJ42" s="49"/>
      <c r="BK42" s="49"/>
      <c r="BL42" s="49"/>
      <c r="BM42" s="49"/>
      <c r="BN42" s="49"/>
      <c r="BO42" s="50">
        <v>100</v>
      </c>
      <c r="BP42" s="50"/>
      <c r="BQ42" s="50"/>
      <c r="BR42" s="50"/>
      <c r="BS42" s="50"/>
      <c r="BT42" s="50">
        <v>100</v>
      </c>
      <c r="BU42" s="50"/>
      <c r="BV42" s="50"/>
      <c r="BW42" s="50"/>
      <c r="BX42" s="50"/>
      <c r="BY42" s="50"/>
      <c r="BZ42" s="50"/>
      <c r="CA42" s="50"/>
      <c r="CB42" s="50"/>
      <c r="CC42" s="50"/>
      <c r="CD42" s="383">
        <f t="shared" si="37"/>
        <v>200</v>
      </c>
      <c r="CE42" s="383">
        <f t="shared" si="38"/>
        <v>0</v>
      </c>
      <c r="CF42" s="383">
        <f t="shared" si="39"/>
        <v>0</v>
      </c>
      <c r="CG42" s="383">
        <f t="shared" si="40"/>
        <v>0</v>
      </c>
      <c r="CH42" s="383">
        <f t="shared" si="41"/>
        <v>0</v>
      </c>
    </row>
    <row r="43" spans="1:86" ht="39.75" customHeight="1" x14ac:dyDescent="0.35">
      <c r="A43" s="385">
        <v>26</v>
      </c>
      <c r="B43" s="385">
        <v>3</v>
      </c>
      <c r="C43" s="385" t="s">
        <v>370</v>
      </c>
      <c r="D43" s="385" t="s">
        <v>98</v>
      </c>
      <c r="E43" s="42" t="s">
        <v>371</v>
      </c>
      <c r="F43" s="25">
        <v>42</v>
      </c>
      <c r="G43" s="377" t="s">
        <v>372</v>
      </c>
      <c r="H43" s="27" t="s">
        <v>373</v>
      </c>
      <c r="I43" s="27" t="s">
        <v>374</v>
      </c>
      <c r="J43" s="25" t="s">
        <v>114</v>
      </c>
      <c r="K43" s="25"/>
      <c r="L43" s="25"/>
      <c r="M43" s="25"/>
      <c r="N43" s="25" t="s">
        <v>115</v>
      </c>
      <c r="O43" s="25" t="s">
        <v>165</v>
      </c>
      <c r="P43" s="25"/>
      <c r="Q43" s="25" t="s">
        <v>106</v>
      </c>
      <c r="R43" s="25"/>
      <c r="S43" s="25" t="s">
        <v>107</v>
      </c>
      <c r="T43" s="25" t="s">
        <v>108</v>
      </c>
      <c r="U43" s="25"/>
      <c r="V43" s="25"/>
      <c r="W43" s="25"/>
      <c r="X43" s="25"/>
      <c r="Y43" s="25"/>
      <c r="Z43" s="25"/>
      <c r="AA43" s="171" t="s">
        <v>375</v>
      </c>
      <c r="AB43" s="171" t="s">
        <v>241</v>
      </c>
      <c r="AC43" s="173"/>
      <c r="AD43" s="379">
        <f t="shared" si="0"/>
        <v>69702.399999999994</v>
      </c>
      <c r="AE43" s="380">
        <f t="shared" si="1"/>
        <v>33856</v>
      </c>
      <c r="AF43" s="380">
        <f t="shared" si="2"/>
        <v>4246.4000000000005</v>
      </c>
      <c r="AG43" s="380">
        <f t="shared" si="3"/>
        <v>31600</v>
      </c>
      <c r="AH43" s="380">
        <f t="shared" si="4"/>
        <v>69702.399999999994</v>
      </c>
      <c r="AI43" s="380">
        <f t="shared" si="5"/>
        <v>0</v>
      </c>
      <c r="AJ43" s="380">
        <f t="shared" si="27"/>
        <v>33856</v>
      </c>
      <c r="AK43" s="380">
        <f t="shared" si="28"/>
        <v>0</v>
      </c>
      <c r="AL43" s="380">
        <f t="shared" si="29"/>
        <v>4246.4000000000005</v>
      </c>
      <c r="AM43" s="380">
        <f t="shared" si="30"/>
        <v>0</v>
      </c>
      <c r="AN43" s="380">
        <f t="shared" si="31"/>
        <v>31600</v>
      </c>
      <c r="AO43" s="380">
        <f t="shared" si="32"/>
        <v>0</v>
      </c>
      <c r="AP43" s="381">
        <f t="shared" si="12"/>
        <v>79228</v>
      </c>
      <c r="AQ43" s="381">
        <f t="shared" si="33"/>
        <v>79228</v>
      </c>
      <c r="AR43" s="381">
        <f t="shared" si="34"/>
        <v>0</v>
      </c>
      <c r="AS43" s="381">
        <f>BE43*'Données de référence'!$B$3+Rappel_2019!BF43*'Données de référence'!$B$2+Rappel_2019!BG43*'Données de référence'!$B$4+Rappel_2019!BH43</f>
        <v>42320</v>
      </c>
      <c r="AT43" s="381">
        <f t="shared" si="15"/>
        <v>0</v>
      </c>
      <c r="AU43" s="381">
        <f>BJ43*'Données de référence'!$C$3+Rappel_2019!BK43*'Données de référence'!$C$2+Rappel_2019!BL43*'Données de référence'!$C$4+Rappel_2019!BM43</f>
        <v>5308</v>
      </c>
      <c r="AV43" s="381">
        <f t="shared" si="16"/>
        <v>0</v>
      </c>
      <c r="AW43" s="381">
        <f t="shared" si="35"/>
        <v>31600</v>
      </c>
      <c r="AX43" s="381">
        <f t="shared" si="36"/>
        <v>0</v>
      </c>
      <c r="AY43" s="381">
        <f>BO43*'Données de référence'!$D$3+Rappel_2019!BP43*'Données de référence'!$D$2+Rappel_2019!BQ43*'Données de référence'!$D$4+Rappel_2019!BR43</f>
        <v>0</v>
      </c>
      <c r="AZ43" s="381">
        <f t="shared" si="19"/>
        <v>0</v>
      </c>
      <c r="BA43" s="381">
        <f>BT43*'Données de référence'!$D$3+Rappel_2019!BU43*'Données de référence'!$D$2+Rappel_2019!BV43*'Données de référence'!$D$4+Rappel_2019!BW43</f>
        <v>31600</v>
      </c>
      <c r="BB43" s="381">
        <f t="shared" si="20"/>
        <v>0</v>
      </c>
      <c r="BC43" s="381">
        <f>BY43*'Données de référence'!$D$3+Rappel_2019!BZ43*'Données de référence'!$D$2+Rappel_2019!CA43*'Données de référence'!$D$4+Rappel_2019!CB43</f>
        <v>0</v>
      </c>
      <c r="BD43" s="381">
        <f t="shared" si="21"/>
        <v>0</v>
      </c>
      <c r="BE43" s="48">
        <v>120</v>
      </c>
      <c r="BF43" s="48"/>
      <c r="BG43" s="48">
        <v>320</v>
      </c>
      <c r="BH43" s="48"/>
      <c r="BI43" s="48"/>
      <c r="BJ43" s="49">
        <v>50</v>
      </c>
      <c r="BK43" s="49"/>
      <c r="BL43" s="49">
        <v>20</v>
      </c>
      <c r="BM43" s="49"/>
      <c r="BN43" s="49"/>
      <c r="BO43" s="50"/>
      <c r="BP43" s="50"/>
      <c r="BQ43" s="50"/>
      <c r="BR43" s="50"/>
      <c r="BS43" s="50"/>
      <c r="BT43" s="107">
        <v>100</v>
      </c>
      <c r="BU43" s="50"/>
      <c r="BV43" s="107">
        <v>200</v>
      </c>
      <c r="BW43" s="50">
        <v>2000</v>
      </c>
      <c r="BX43" s="50"/>
      <c r="BY43" s="50"/>
      <c r="BZ43" s="50"/>
      <c r="CA43" s="50"/>
      <c r="CB43" s="50"/>
      <c r="CC43" s="50"/>
      <c r="CD43" s="383">
        <f t="shared" si="37"/>
        <v>100</v>
      </c>
      <c r="CE43" s="383">
        <f t="shared" si="38"/>
        <v>0</v>
      </c>
      <c r="CF43" s="383">
        <f t="shared" si="39"/>
        <v>200</v>
      </c>
      <c r="CG43" s="383">
        <f t="shared" si="40"/>
        <v>2000</v>
      </c>
      <c r="CH43" s="383">
        <f t="shared" si="41"/>
        <v>0</v>
      </c>
    </row>
    <row r="44" spans="1:86" ht="39.75" customHeight="1" x14ac:dyDescent="0.35">
      <c r="A44" s="25">
        <v>26</v>
      </c>
      <c r="B44" s="25">
        <v>3</v>
      </c>
      <c r="C44" s="25" t="s">
        <v>370</v>
      </c>
      <c r="D44" s="25" t="s">
        <v>98</v>
      </c>
      <c r="E44" s="388" t="s">
        <v>371</v>
      </c>
      <c r="F44" s="25">
        <v>43</v>
      </c>
      <c r="G44" s="384" t="s">
        <v>376</v>
      </c>
      <c r="H44" s="378" t="s">
        <v>377</v>
      </c>
      <c r="I44" s="27" t="s">
        <v>378</v>
      </c>
      <c r="J44" s="25" t="s">
        <v>103</v>
      </c>
      <c r="K44" s="25"/>
      <c r="L44" s="25"/>
      <c r="M44" s="25"/>
      <c r="N44" s="25" t="s">
        <v>115</v>
      </c>
      <c r="O44" s="25" t="s">
        <v>105</v>
      </c>
      <c r="P44" s="25"/>
      <c r="Q44" s="25" t="s">
        <v>106</v>
      </c>
      <c r="R44" s="25"/>
      <c r="S44" s="25" t="s">
        <v>183</v>
      </c>
      <c r="T44" s="25" t="s">
        <v>182</v>
      </c>
      <c r="U44" s="25"/>
      <c r="V44" s="25"/>
      <c r="W44" s="25"/>
      <c r="X44" s="25"/>
      <c r="Y44" s="25"/>
      <c r="Z44" s="25"/>
      <c r="AA44" s="171" t="s">
        <v>379</v>
      </c>
      <c r="AB44" s="171" t="s">
        <v>241</v>
      </c>
      <c r="AC44" s="173"/>
      <c r="AD44" s="379">
        <f t="shared" si="0"/>
        <v>26003.599999999999</v>
      </c>
      <c r="AE44" s="380">
        <f t="shared" si="1"/>
        <v>5664</v>
      </c>
      <c r="AF44" s="380">
        <f t="shared" si="2"/>
        <v>5759.6</v>
      </c>
      <c r="AG44" s="380">
        <f t="shared" si="3"/>
        <v>14580</v>
      </c>
      <c r="AH44" s="380">
        <f t="shared" si="4"/>
        <v>26003.599999999999</v>
      </c>
      <c r="AI44" s="380">
        <f t="shared" si="5"/>
        <v>0</v>
      </c>
      <c r="AJ44" s="380">
        <f t="shared" si="27"/>
        <v>5664</v>
      </c>
      <c r="AK44" s="380">
        <f t="shared" si="28"/>
        <v>0</v>
      </c>
      <c r="AL44" s="380">
        <f t="shared" si="29"/>
        <v>5759.6</v>
      </c>
      <c r="AM44" s="380">
        <f t="shared" si="30"/>
        <v>0</v>
      </c>
      <c r="AN44" s="380">
        <f t="shared" si="31"/>
        <v>14580</v>
      </c>
      <c r="AO44" s="380">
        <f t="shared" si="32"/>
        <v>0</v>
      </c>
      <c r="AP44" s="381">
        <f t="shared" si="12"/>
        <v>28859.5</v>
      </c>
      <c r="AQ44" s="381">
        <f t="shared" si="33"/>
        <v>28859.5</v>
      </c>
      <c r="AR44" s="381">
        <f t="shared" si="34"/>
        <v>0</v>
      </c>
      <c r="AS44" s="381">
        <f>BE44*'Données de référence'!$B$3+Rappel_2019!BF44*'Données de référence'!$B$2+Rappel_2019!BG44*'Données de référence'!$B$4+Rappel_2019!BH44</f>
        <v>7080</v>
      </c>
      <c r="AT44" s="381">
        <f t="shared" si="15"/>
        <v>0</v>
      </c>
      <c r="AU44" s="381">
        <f>BJ44*'Données de référence'!$C$3+Rappel_2019!BK44*'Données de référence'!$C$2+Rappel_2019!BL44*'Données de référence'!$C$4+Rappel_2019!BM44</f>
        <v>7199.5</v>
      </c>
      <c r="AV44" s="381">
        <f t="shared" si="16"/>
        <v>0</v>
      </c>
      <c r="AW44" s="381">
        <f t="shared" si="35"/>
        <v>14580</v>
      </c>
      <c r="AX44" s="381">
        <f t="shared" si="36"/>
        <v>0</v>
      </c>
      <c r="AY44" s="381">
        <f>BO44*'Données de référence'!$D$3+Rappel_2019!BP44*'Données de référence'!$D$2+Rappel_2019!BQ44*'Données de référence'!$D$4+Rappel_2019!BR44</f>
        <v>5900</v>
      </c>
      <c r="AZ44" s="381">
        <f t="shared" si="19"/>
        <v>0</v>
      </c>
      <c r="BA44" s="381">
        <f>BT44*'Données de référence'!$D$3+Rappel_2019!BU44*'Données de référence'!$D$2+Rappel_2019!BV44*'Données de référence'!$D$4+Rappel_2019!BW44</f>
        <v>8680</v>
      </c>
      <c r="BB44" s="381">
        <f t="shared" si="20"/>
        <v>0</v>
      </c>
      <c r="BC44" s="381">
        <f>BY44*'Données de référence'!$D$3+Rappel_2019!BZ44*'Données de référence'!$D$2+Rappel_2019!CA44*'Données de référence'!$D$4+Rappel_2019!CB44</f>
        <v>0</v>
      </c>
      <c r="BD44" s="381">
        <f t="shared" si="21"/>
        <v>0</v>
      </c>
      <c r="BE44" s="48">
        <v>60</v>
      </c>
      <c r="BF44" s="48"/>
      <c r="BG44" s="48"/>
      <c r="BH44" s="48"/>
      <c r="BI44" s="48"/>
      <c r="BJ44" s="49">
        <v>75</v>
      </c>
      <c r="BK44" s="49"/>
      <c r="BL44" s="49"/>
      <c r="BM44" s="49">
        <v>1000</v>
      </c>
      <c r="BN44" s="49"/>
      <c r="BO44" s="50">
        <v>50</v>
      </c>
      <c r="BP44" s="50"/>
      <c r="BQ44" s="50"/>
      <c r="BR44" s="50"/>
      <c r="BS44" s="50"/>
      <c r="BT44" s="50">
        <v>50</v>
      </c>
      <c r="BU44" s="50"/>
      <c r="BV44" s="50">
        <v>20</v>
      </c>
      <c r="BW44" s="50">
        <v>1000</v>
      </c>
      <c r="BX44" s="50"/>
      <c r="BY44" s="50"/>
      <c r="BZ44" s="50"/>
      <c r="CA44" s="50"/>
      <c r="CB44" s="50"/>
      <c r="CC44" s="50"/>
      <c r="CD44" s="383">
        <f t="shared" si="37"/>
        <v>100</v>
      </c>
      <c r="CE44" s="383">
        <f t="shared" si="38"/>
        <v>0</v>
      </c>
      <c r="CF44" s="383">
        <f t="shared" si="39"/>
        <v>20</v>
      </c>
      <c r="CG44" s="383">
        <f t="shared" si="40"/>
        <v>1000</v>
      </c>
      <c r="CH44" s="383">
        <f t="shared" si="41"/>
        <v>0</v>
      </c>
    </row>
    <row r="45" spans="1:86" ht="39.75" customHeight="1" x14ac:dyDescent="0.35">
      <c r="A45" s="25">
        <v>26</v>
      </c>
      <c r="B45" s="25">
        <v>3</v>
      </c>
      <c r="C45" s="25" t="s">
        <v>370</v>
      </c>
      <c r="D45" s="25" t="s">
        <v>144</v>
      </c>
      <c r="E45" s="376" t="s">
        <v>371</v>
      </c>
      <c r="F45" s="25">
        <v>44</v>
      </c>
      <c r="G45" s="384" t="s">
        <v>380</v>
      </c>
      <c r="H45" s="399" t="s">
        <v>381</v>
      </c>
      <c r="I45" s="400" t="s">
        <v>382</v>
      </c>
      <c r="J45" s="25" t="s">
        <v>103</v>
      </c>
      <c r="K45" s="25"/>
      <c r="L45" s="25"/>
      <c r="M45" s="25"/>
      <c r="N45" s="25" t="s">
        <v>104</v>
      </c>
      <c r="O45" s="25"/>
      <c r="P45" s="25"/>
      <c r="Q45" s="25" t="s">
        <v>106</v>
      </c>
      <c r="R45" s="25"/>
      <c r="S45" s="25" t="s">
        <v>298</v>
      </c>
      <c r="T45" s="25" t="s">
        <v>182</v>
      </c>
      <c r="U45" s="25" t="s">
        <v>383</v>
      </c>
      <c r="V45" s="25" t="s">
        <v>141</v>
      </c>
      <c r="W45" s="25"/>
      <c r="X45" s="25"/>
      <c r="Y45" s="25"/>
      <c r="Z45" s="25"/>
      <c r="AA45" s="61" t="s">
        <v>384</v>
      </c>
      <c r="AB45" s="61" t="s">
        <v>241</v>
      </c>
      <c r="AC45" s="62"/>
      <c r="AD45" s="379">
        <f t="shared" si="0"/>
        <v>34207.600000000006</v>
      </c>
      <c r="AE45" s="380">
        <f t="shared" si="1"/>
        <v>1888</v>
      </c>
      <c r="AF45" s="380">
        <f t="shared" si="2"/>
        <v>21399.600000000002</v>
      </c>
      <c r="AG45" s="380">
        <f t="shared" si="3"/>
        <v>10920</v>
      </c>
      <c r="AH45" s="380">
        <f t="shared" si="4"/>
        <v>34207.600000000006</v>
      </c>
      <c r="AI45" s="380">
        <f t="shared" si="5"/>
        <v>0</v>
      </c>
      <c r="AJ45" s="380">
        <f t="shared" si="27"/>
        <v>1888</v>
      </c>
      <c r="AK45" s="380">
        <f t="shared" si="28"/>
        <v>0</v>
      </c>
      <c r="AL45" s="380">
        <f t="shared" si="29"/>
        <v>21399.600000000002</v>
      </c>
      <c r="AM45" s="380">
        <f t="shared" si="30"/>
        <v>0</v>
      </c>
      <c r="AN45" s="380">
        <f t="shared" si="31"/>
        <v>10920</v>
      </c>
      <c r="AO45" s="380">
        <f t="shared" si="32"/>
        <v>0</v>
      </c>
      <c r="AP45" s="381">
        <f t="shared" si="12"/>
        <v>40029.5</v>
      </c>
      <c r="AQ45" s="381">
        <f t="shared" si="33"/>
        <v>40029.5</v>
      </c>
      <c r="AR45" s="381">
        <f t="shared" si="34"/>
        <v>0</v>
      </c>
      <c r="AS45" s="381">
        <f>BE45*'Données de référence'!$B$3+Rappel_2019!BF45*'Données de référence'!$B$2+Rappel_2019!BG45*'Données de référence'!$B$4+Rappel_2019!BH45</f>
        <v>2360</v>
      </c>
      <c r="AT45" s="381">
        <f t="shared" si="15"/>
        <v>0</v>
      </c>
      <c r="AU45" s="381">
        <f>BJ45*'Données de référence'!$C$3+Rappel_2019!BK45*'Données de référence'!$C$2+Rappel_2019!BL45*'Données de référence'!$C$4+Rappel_2019!BM45</f>
        <v>26749.5</v>
      </c>
      <c r="AV45" s="381">
        <f t="shared" si="16"/>
        <v>0</v>
      </c>
      <c r="AW45" s="381">
        <f t="shared" si="35"/>
        <v>10920</v>
      </c>
      <c r="AX45" s="381">
        <f t="shared" si="36"/>
        <v>0</v>
      </c>
      <c r="AY45" s="381">
        <f>BO45*'Données de référence'!$D$3+Rappel_2019!BP45*'Données de référence'!$D$2+Rappel_2019!BQ45*'Données de référence'!$D$4+Rappel_2019!BR45</f>
        <v>1180</v>
      </c>
      <c r="AZ45" s="381">
        <f t="shared" si="19"/>
        <v>0</v>
      </c>
      <c r="BA45" s="381">
        <f>BT45*'Données de référence'!$D$3+Rappel_2019!BU45*'Données de référence'!$D$2+Rappel_2019!BV45*'Données de référence'!$D$4+Rappel_2019!BW45</f>
        <v>9740</v>
      </c>
      <c r="BB45" s="381">
        <f t="shared" si="20"/>
        <v>0</v>
      </c>
      <c r="BC45" s="381">
        <f>BY45*'Données de référence'!$D$3+Rappel_2019!BZ45*'Données de référence'!$D$2+Rappel_2019!CA45*'Données de référence'!$D$4+Rappel_2019!CB45</f>
        <v>0</v>
      </c>
      <c r="BD45" s="381">
        <f t="shared" si="21"/>
        <v>0</v>
      </c>
      <c r="BE45" s="48">
        <v>20</v>
      </c>
      <c r="BF45" s="48"/>
      <c r="BG45" s="48"/>
      <c r="BH45" s="48"/>
      <c r="BI45" s="48"/>
      <c r="BJ45" s="49">
        <v>75</v>
      </c>
      <c r="BK45" s="49"/>
      <c r="BL45" s="49"/>
      <c r="BM45" s="49">
        <v>20550</v>
      </c>
      <c r="BN45" s="49"/>
      <c r="BO45" s="50">
        <v>10</v>
      </c>
      <c r="BP45" s="50"/>
      <c r="BQ45" s="50"/>
      <c r="BR45" s="50"/>
      <c r="BS45" s="50"/>
      <c r="BT45" s="50">
        <v>50</v>
      </c>
      <c r="BU45" s="50">
        <v>20</v>
      </c>
      <c r="BV45" s="50"/>
      <c r="BW45" s="50"/>
      <c r="BX45" s="50"/>
      <c r="BY45" s="50"/>
      <c r="BZ45" s="50"/>
      <c r="CA45" s="50"/>
      <c r="CB45" s="50"/>
      <c r="CC45" s="50"/>
      <c r="CD45" s="383">
        <f t="shared" si="37"/>
        <v>60</v>
      </c>
      <c r="CE45" s="383">
        <f t="shared" si="38"/>
        <v>20</v>
      </c>
      <c r="CF45" s="383">
        <f t="shared" si="39"/>
        <v>0</v>
      </c>
      <c r="CG45" s="383">
        <f t="shared" si="40"/>
        <v>0</v>
      </c>
      <c r="CH45" s="383">
        <f t="shared" si="41"/>
        <v>0</v>
      </c>
    </row>
    <row r="46" spans="1:86" ht="39.75" customHeight="1" x14ac:dyDescent="0.35">
      <c r="A46" s="25">
        <v>26</v>
      </c>
      <c r="B46" s="25">
        <v>3</v>
      </c>
      <c r="C46" s="25" t="s">
        <v>370</v>
      </c>
      <c r="D46" s="25" t="s">
        <v>98</v>
      </c>
      <c r="E46" s="376" t="s">
        <v>371</v>
      </c>
      <c r="F46" s="25">
        <v>45</v>
      </c>
      <c r="G46" s="377" t="s">
        <v>385</v>
      </c>
      <c r="H46" s="153" t="s">
        <v>386</v>
      </c>
      <c r="I46" s="400" t="s">
        <v>387</v>
      </c>
      <c r="J46" s="25" t="s">
        <v>114</v>
      </c>
      <c r="K46" s="25"/>
      <c r="L46" s="25"/>
      <c r="M46" s="25"/>
      <c r="N46" s="25" t="s">
        <v>115</v>
      </c>
      <c r="O46" s="25"/>
      <c r="P46" s="25"/>
      <c r="Q46" s="25" t="s">
        <v>106</v>
      </c>
      <c r="R46" s="25"/>
      <c r="S46" s="25" t="s">
        <v>125</v>
      </c>
      <c r="T46" s="25" t="s">
        <v>213</v>
      </c>
      <c r="U46" s="25" t="s">
        <v>107</v>
      </c>
      <c r="V46" s="25" t="s">
        <v>108</v>
      </c>
      <c r="W46" s="25"/>
      <c r="X46" s="25"/>
      <c r="Y46" s="25"/>
      <c r="Z46" s="25"/>
      <c r="AA46" s="61" t="s">
        <v>388</v>
      </c>
      <c r="AB46" s="61" t="s">
        <v>241</v>
      </c>
      <c r="AC46" s="62"/>
      <c r="AD46" s="379">
        <f t="shared" si="0"/>
        <v>37828.800000000003</v>
      </c>
      <c r="AE46" s="380">
        <f t="shared" si="1"/>
        <v>13216</v>
      </c>
      <c r="AF46" s="380">
        <f t="shared" si="2"/>
        <v>6612.8</v>
      </c>
      <c r="AG46" s="380">
        <f t="shared" si="3"/>
        <v>18000</v>
      </c>
      <c r="AH46" s="380">
        <f t="shared" si="4"/>
        <v>37828.800000000003</v>
      </c>
      <c r="AI46" s="380">
        <f t="shared" si="5"/>
        <v>0</v>
      </c>
      <c r="AJ46" s="380">
        <f t="shared" si="27"/>
        <v>13216</v>
      </c>
      <c r="AK46" s="380">
        <f t="shared" si="28"/>
        <v>0</v>
      </c>
      <c r="AL46" s="380">
        <f t="shared" si="29"/>
        <v>6612.8</v>
      </c>
      <c r="AM46" s="380">
        <f t="shared" si="30"/>
        <v>0</v>
      </c>
      <c r="AN46" s="380">
        <f t="shared" si="31"/>
        <v>18000</v>
      </c>
      <c r="AO46" s="380">
        <f t="shared" si="32"/>
        <v>0</v>
      </c>
      <c r="AP46" s="381">
        <f t="shared" si="12"/>
        <v>42786</v>
      </c>
      <c r="AQ46" s="381">
        <f t="shared" si="33"/>
        <v>42786</v>
      </c>
      <c r="AR46" s="381">
        <f t="shared" si="34"/>
        <v>0</v>
      </c>
      <c r="AS46" s="381">
        <f>BE46*'Données de référence'!$B$3+Rappel_2019!BF46*'Données de référence'!$B$2+Rappel_2019!BG46*'Données de référence'!$B$4+Rappel_2019!BH46</f>
        <v>16520</v>
      </c>
      <c r="AT46" s="381">
        <f t="shared" si="15"/>
        <v>0</v>
      </c>
      <c r="AU46" s="381">
        <f>BJ46*'Données de référence'!$C$3+Rappel_2019!BK46*'Données de référence'!$C$2+Rappel_2019!BL46*'Données de référence'!$C$4+Rappel_2019!BM46</f>
        <v>8266</v>
      </c>
      <c r="AV46" s="381">
        <f t="shared" si="16"/>
        <v>0</v>
      </c>
      <c r="AW46" s="381">
        <f t="shared" si="35"/>
        <v>18000</v>
      </c>
      <c r="AX46" s="381">
        <f t="shared" si="36"/>
        <v>0</v>
      </c>
      <c r="AY46" s="381">
        <f>BO46*'Données de référence'!$D$3+Rappel_2019!BP46*'Données de référence'!$D$2+Rappel_2019!BQ46*'Données de référence'!$D$4+Rappel_2019!BR46</f>
        <v>2360</v>
      </c>
      <c r="AZ46" s="381">
        <f t="shared" si="19"/>
        <v>0</v>
      </c>
      <c r="BA46" s="381">
        <f>BT46*'Données de référence'!$D$3+Rappel_2019!BU46*'Données de référence'!$D$2+Rappel_2019!BV46*'Données de référence'!$D$4+Rappel_2019!BW46</f>
        <v>15640</v>
      </c>
      <c r="BB46" s="381">
        <f t="shared" si="20"/>
        <v>0</v>
      </c>
      <c r="BC46" s="381">
        <f>BY46*'Données de référence'!$D$3+Rappel_2019!BZ46*'Données de référence'!$D$2+Rappel_2019!CA46*'Données de référence'!$D$4+Rappel_2019!CB46</f>
        <v>0</v>
      </c>
      <c r="BD46" s="381">
        <f t="shared" si="21"/>
        <v>0</v>
      </c>
      <c r="BE46" s="48">
        <v>140</v>
      </c>
      <c r="BF46" s="48"/>
      <c r="BG46" s="48"/>
      <c r="BH46" s="48"/>
      <c r="BI46" s="48"/>
      <c r="BJ46" s="49">
        <v>100</v>
      </c>
      <c r="BK46" s="49"/>
      <c r="BL46" s="49"/>
      <c r="BM46" s="49"/>
      <c r="BN46" s="49"/>
      <c r="BO46" s="50">
        <v>20</v>
      </c>
      <c r="BP46" s="50"/>
      <c r="BQ46" s="50"/>
      <c r="BR46" s="50"/>
      <c r="BS46" s="50"/>
      <c r="BT46" s="50">
        <v>100</v>
      </c>
      <c r="BU46" s="50">
        <v>20</v>
      </c>
      <c r="BV46" s="50"/>
      <c r="BW46" s="50"/>
      <c r="BX46" s="50"/>
      <c r="BY46" s="50"/>
      <c r="BZ46" s="50"/>
      <c r="CA46" s="50"/>
      <c r="CB46" s="50"/>
      <c r="CC46" s="50"/>
      <c r="CD46" s="383">
        <f t="shared" si="37"/>
        <v>120</v>
      </c>
      <c r="CE46" s="383">
        <f t="shared" si="38"/>
        <v>20</v>
      </c>
      <c r="CF46" s="383">
        <f t="shared" si="39"/>
        <v>0</v>
      </c>
      <c r="CG46" s="383">
        <f t="shared" si="40"/>
        <v>0</v>
      </c>
      <c r="CH46" s="383">
        <f t="shared" si="41"/>
        <v>0</v>
      </c>
    </row>
    <row r="47" spans="1:86" ht="39.75" customHeight="1" x14ac:dyDescent="0.35">
      <c r="A47" s="25">
        <v>26</v>
      </c>
      <c r="B47" s="25">
        <v>3</v>
      </c>
      <c r="C47" s="25" t="s">
        <v>370</v>
      </c>
      <c r="D47" s="25" t="s">
        <v>98</v>
      </c>
      <c r="E47" s="388" t="s">
        <v>371</v>
      </c>
      <c r="F47" s="25">
        <v>46</v>
      </c>
      <c r="G47" s="377" t="s">
        <v>389</v>
      </c>
      <c r="H47" s="394" t="s">
        <v>390</v>
      </c>
      <c r="I47" s="113" t="s">
        <v>391</v>
      </c>
      <c r="J47" s="385" t="s">
        <v>114</v>
      </c>
      <c r="K47" s="385"/>
      <c r="L47" s="385"/>
      <c r="M47" s="385"/>
      <c r="N47" s="385" t="s">
        <v>204</v>
      </c>
      <c r="O47" s="385"/>
      <c r="P47" s="385"/>
      <c r="Q47" s="385" t="s">
        <v>190</v>
      </c>
      <c r="R47" s="385" t="s">
        <v>392</v>
      </c>
      <c r="S47" s="385" t="s">
        <v>393</v>
      </c>
      <c r="T47" s="385" t="s">
        <v>167</v>
      </c>
      <c r="U47" s="25" t="s">
        <v>125</v>
      </c>
      <c r="V47" s="25" t="s">
        <v>108</v>
      </c>
      <c r="W47" s="25"/>
      <c r="X47" s="25"/>
      <c r="Y47" s="25"/>
      <c r="Z47" s="25"/>
      <c r="AA47" s="25" t="s">
        <v>394</v>
      </c>
      <c r="AB47" s="25" t="s">
        <v>292</v>
      </c>
      <c r="AC47" s="27"/>
      <c r="AD47" s="379">
        <f t="shared" si="0"/>
        <v>73622.8</v>
      </c>
      <c r="AE47" s="380">
        <f t="shared" si="1"/>
        <v>0</v>
      </c>
      <c r="AF47" s="380">
        <f t="shared" si="2"/>
        <v>27912.800000000003</v>
      </c>
      <c r="AG47" s="380">
        <f t="shared" si="3"/>
        <v>45710</v>
      </c>
      <c r="AH47" s="380">
        <f t="shared" si="4"/>
        <v>73622.8</v>
      </c>
      <c r="AI47" s="380">
        <f t="shared" si="5"/>
        <v>0</v>
      </c>
      <c r="AJ47" s="380">
        <f t="shared" si="27"/>
        <v>0</v>
      </c>
      <c r="AK47" s="380">
        <f t="shared" si="28"/>
        <v>0</v>
      </c>
      <c r="AL47" s="380">
        <f t="shared" si="29"/>
        <v>27912.800000000003</v>
      </c>
      <c r="AM47" s="380">
        <f t="shared" si="30"/>
        <v>0</v>
      </c>
      <c r="AN47" s="380">
        <f t="shared" si="31"/>
        <v>45710</v>
      </c>
      <c r="AO47" s="380">
        <f t="shared" si="32"/>
        <v>0</v>
      </c>
      <c r="AP47" s="381">
        <f t="shared" si="12"/>
        <v>80601</v>
      </c>
      <c r="AQ47" s="381">
        <f t="shared" si="33"/>
        <v>80601</v>
      </c>
      <c r="AR47" s="381">
        <f t="shared" si="34"/>
        <v>0</v>
      </c>
      <c r="AS47" s="381">
        <f>BE47*'Données de référence'!$B$3+Rappel_2019!BF47*'Données de référence'!$B$2+Rappel_2019!BG47*'Données de référence'!$B$4+Rappel_2019!BH47</f>
        <v>0</v>
      </c>
      <c r="AT47" s="381">
        <f t="shared" si="15"/>
        <v>0</v>
      </c>
      <c r="AU47" s="381">
        <f>BJ47*'Données de référence'!$C$3+Rappel_2019!BK47*'Données de référence'!$C$2+Rappel_2019!BL47*'Données de référence'!$C$4+Rappel_2019!BM47</f>
        <v>34891</v>
      </c>
      <c r="AV47" s="381">
        <f t="shared" si="16"/>
        <v>0</v>
      </c>
      <c r="AW47" s="381">
        <f t="shared" si="35"/>
        <v>45710</v>
      </c>
      <c r="AX47" s="381">
        <f t="shared" si="36"/>
        <v>0</v>
      </c>
      <c r="AY47" s="381">
        <f>BO47*'Données de référence'!$D$3+Rappel_2019!BP47*'Données de référence'!$D$2+Rappel_2019!BQ47*'Données de référence'!$D$4+Rappel_2019!BR47</f>
        <v>2360</v>
      </c>
      <c r="AZ47" s="381">
        <f t="shared" si="19"/>
        <v>0</v>
      </c>
      <c r="BA47" s="381">
        <f>BT47*'Données de référence'!$D$3+Rappel_2019!BU47*'Données de référence'!$D$2+Rappel_2019!BV47*'Données de référence'!$D$4+Rappel_2019!BW47</f>
        <v>43350</v>
      </c>
      <c r="BB47" s="381">
        <f t="shared" si="20"/>
        <v>0</v>
      </c>
      <c r="BC47" s="381">
        <f>BY47*'Données de référence'!$D$3+Rappel_2019!BZ47*'Données de référence'!$D$2+Rappel_2019!CA47*'Données de référence'!$D$4+Rappel_2019!CB47</f>
        <v>0</v>
      </c>
      <c r="BD47" s="381">
        <f t="shared" si="21"/>
        <v>0</v>
      </c>
      <c r="BE47" s="48"/>
      <c r="BF47" s="48"/>
      <c r="BG47" s="48"/>
      <c r="BH47" s="48"/>
      <c r="BI47" s="48"/>
      <c r="BJ47" s="49">
        <v>100</v>
      </c>
      <c r="BK47" s="49"/>
      <c r="BL47" s="49">
        <v>300</v>
      </c>
      <c r="BM47" s="49">
        <v>9000</v>
      </c>
      <c r="BN47" s="49"/>
      <c r="BO47" s="50">
        <v>20</v>
      </c>
      <c r="BP47" s="50"/>
      <c r="BQ47" s="50"/>
      <c r="BR47" s="50"/>
      <c r="BS47" s="50"/>
      <c r="BT47" s="50">
        <v>250</v>
      </c>
      <c r="BU47" s="50"/>
      <c r="BV47" s="50">
        <v>150</v>
      </c>
      <c r="BW47" s="50">
        <v>500</v>
      </c>
      <c r="BX47" s="50"/>
      <c r="BY47" s="50"/>
      <c r="BZ47" s="50"/>
      <c r="CA47" s="50"/>
      <c r="CB47" s="50"/>
      <c r="CC47" s="50"/>
      <c r="CD47" s="383">
        <f t="shared" si="37"/>
        <v>270</v>
      </c>
      <c r="CE47" s="383">
        <f t="shared" si="38"/>
        <v>0</v>
      </c>
      <c r="CF47" s="383">
        <f t="shared" si="39"/>
        <v>150</v>
      </c>
      <c r="CG47" s="383">
        <f t="shared" si="40"/>
        <v>500</v>
      </c>
      <c r="CH47" s="383">
        <f t="shared" si="41"/>
        <v>0</v>
      </c>
    </row>
    <row r="48" spans="1:86" ht="39.75" customHeight="1" x14ac:dyDescent="0.35">
      <c r="A48" s="25">
        <v>26</v>
      </c>
      <c r="B48" s="25">
        <v>3</v>
      </c>
      <c r="C48" s="25" t="s">
        <v>370</v>
      </c>
      <c r="D48" s="25" t="s">
        <v>144</v>
      </c>
      <c r="E48" s="42" t="s">
        <v>371</v>
      </c>
      <c r="F48" s="25">
        <v>47</v>
      </c>
      <c r="G48" s="401" t="s">
        <v>395</v>
      </c>
      <c r="H48" s="113" t="s">
        <v>396</v>
      </c>
      <c r="I48" s="139" t="s">
        <v>397</v>
      </c>
      <c r="J48" s="25" t="s">
        <v>114</v>
      </c>
      <c r="K48" s="120"/>
      <c r="L48" s="120"/>
      <c r="M48" s="120"/>
      <c r="N48" s="25" t="s">
        <v>115</v>
      </c>
      <c r="O48" s="120"/>
      <c r="P48" s="120"/>
      <c r="Q48" s="120" t="s">
        <v>106</v>
      </c>
      <c r="R48" s="120"/>
      <c r="S48" s="25" t="s">
        <v>125</v>
      </c>
      <c r="T48" s="25" t="s">
        <v>167</v>
      </c>
      <c r="U48" s="402"/>
      <c r="V48" s="402"/>
      <c r="W48" s="403"/>
      <c r="X48" s="403"/>
      <c r="Y48" s="403"/>
      <c r="Z48" s="403"/>
      <c r="AA48" s="402" t="s">
        <v>398</v>
      </c>
      <c r="AB48" s="402" t="s">
        <v>143</v>
      </c>
      <c r="AC48" s="403"/>
      <c r="AD48" s="379">
        <f t="shared" si="0"/>
        <v>41390</v>
      </c>
      <c r="AE48" s="380">
        <f t="shared" si="1"/>
        <v>0</v>
      </c>
      <c r="AF48" s="380">
        <f t="shared" si="2"/>
        <v>0</v>
      </c>
      <c r="AG48" s="380">
        <f t="shared" si="3"/>
        <v>41390</v>
      </c>
      <c r="AH48" s="380">
        <f t="shared" si="4"/>
        <v>41390</v>
      </c>
      <c r="AI48" s="380">
        <f t="shared" si="5"/>
        <v>0</v>
      </c>
      <c r="AJ48" s="380">
        <f t="shared" si="27"/>
        <v>0</v>
      </c>
      <c r="AK48" s="380">
        <f t="shared" si="28"/>
        <v>0</v>
      </c>
      <c r="AL48" s="380">
        <f t="shared" si="29"/>
        <v>0</v>
      </c>
      <c r="AM48" s="380">
        <f t="shared" si="30"/>
        <v>0</v>
      </c>
      <c r="AN48" s="380">
        <f t="shared" si="31"/>
        <v>41390</v>
      </c>
      <c r="AO48" s="380">
        <f t="shared" si="32"/>
        <v>0</v>
      </c>
      <c r="AP48" s="381">
        <f t="shared" si="12"/>
        <v>41390</v>
      </c>
      <c r="AQ48" s="381">
        <f t="shared" si="33"/>
        <v>41390</v>
      </c>
      <c r="AR48" s="381">
        <f t="shared" si="34"/>
        <v>0</v>
      </c>
      <c r="AS48" s="381">
        <f>BE48*'Données de référence'!$B$3+Rappel_2019!BF48*'Données de référence'!$B$2+Rappel_2019!BG48*'Données de référence'!$B$4+Rappel_2019!BH48</f>
        <v>0</v>
      </c>
      <c r="AT48" s="381">
        <f t="shared" si="15"/>
        <v>0</v>
      </c>
      <c r="AU48" s="381">
        <f>BJ48*'Données de référence'!$C$3+Rappel_2019!BK48*'Données de référence'!$C$2+Rappel_2019!BL48*'Données de référence'!$C$4+Rappel_2019!BM48</f>
        <v>0</v>
      </c>
      <c r="AV48" s="381">
        <f t="shared" si="16"/>
        <v>0</v>
      </c>
      <c r="AW48" s="381">
        <f t="shared" si="35"/>
        <v>41390</v>
      </c>
      <c r="AX48" s="381">
        <f t="shared" si="36"/>
        <v>0</v>
      </c>
      <c r="AY48" s="381">
        <f>BO48*'Données de référence'!$D$3+Rappel_2019!BP48*'Données de référence'!$D$2+Rappel_2019!BQ48*'Données de référence'!$D$4+Rappel_2019!BR48</f>
        <v>12980</v>
      </c>
      <c r="AZ48" s="381">
        <f t="shared" si="19"/>
        <v>0</v>
      </c>
      <c r="BA48" s="381">
        <f>BT48*'Données de référence'!$D$3+Rappel_2019!BU48*'Données de référence'!$D$2+Rappel_2019!BV48*'Données de référence'!$D$4+Rappel_2019!BW48</f>
        <v>28410</v>
      </c>
      <c r="BB48" s="381">
        <f t="shared" si="20"/>
        <v>0</v>
      </c>
      <c r="BC48" s="381">
        <f>BY48*'Données de référence'!$D$3+Rappel_2019!BZ48*'Données de référence'!$D$2+Rappel_2019!CA48*'Données de référence'!$D$4+Rappel_2019!CB48</f>
        <v>0</v>
      </c>
      <c r="BD48" s="381">
        <f t="shared" si="21"/>
        <v>0</v>
      </c>
      <c r="BE48" s="182"/>
      <c r="BF48" s="182"/>
      <c r="BG48" s="182"/>
      <c r="BH48" s="182"/>
      <c r="BI48" s="182"/>
      <c r="BJ48" s="183"/>
      <c r="BK48" s="183"/>
      <c r="BL48" s="183"/>
      <c r="BM48" s="183"/>
      <c r="BN48" s="183"/>
      <c r="BO48" s="184">
        <v>110</v>
      </c>
      <c r="BP48" s="185"/>
      <c r="BQ48" s="185"/>
      <c r="BR48" s="185"/>
      <c r="BS48" s="185"/>
      <c r="BT48" s="186">
        <v>150</v>
      </c>
      <c r="BU48" s="184">
        <v>30</v>
      </c>
      <c r="BV48" s="186">
        <v>50</v>
      </c>
      <c r="BW48" s="185">
        <v>500</v>
      </c>
      <c r="BX48" s="185"/>
      <c r="BY48" s="185"/>
      <c r="BZ48" s="185"/>
      <c r="CA48" s="185"/>
      <c r="CB48" s="185"/>
      <c r="CC48" s="185"/>
      <c r="CD48" s="383">
        <f t="shared" si="37"/>
        <v>260</v>
      </c>
      <c r="CE48" s="383">
        <f t="shared" si="38"/>
        <v>30</v>
      </c>
      <c r="CF48" s="383">
        <f t="shared" si="39"/>
        <v>50</v>
      </c>
      <c r="CG48" s="383">
        <f t="shared" si="40"/>
        <v>500</v>
      </c>
      <c r="CH48" s="383">
        <f t="shared" si="41"/>
        <v>0</v>
      </c>
    </row>
    <row r="49" spans="1:86" ht="39.75" customHeight="1" x14ac:dyDescent="0.35">
      <c r="A49" s="80">
        <v>15</v>
      </c>
      <c r="B49" s="80">
        <v>3</v>
      </c>
      <c r="C49" s="80" t="s">
        <v>370</v>
      </c>
      <c r="D49" s="80" t="s">
        <v>144</v>
      </c>
      <c r="E49" s="187" t="s">
        <v>371</v>
      </c>
      <c r="F49" s="25">
        <v>48</v>
      </c>
      <c r="G49" s="401" t="s">
        <v>399</v>
      </c>
      <c r="H49" s="394" t="s">
        <v>400</v>
      </c>
      <c r="I49" s="189" t="s">
        <v>401</v>
      </c>
      <c r="J49" s="114" t="s">
        <v>114</v>
      </c>
      <c r="K49" s="114"/>
      <c r="L49" s="114"/>
      <c r="M49" s="114"/>
      <c r="N49" s="114" t="s">
        <v>204</v>
      </c>
      <c r="O49" s="114"/>
      <c r="P49" s="114"/>
      <c r="Q49" s="114" t="s">
        <v>106</v>
      </c>
      <c r="R49" s="114" t="s">
        <v>402</v>
      </c>
      <c r="S49" s="114" t="s">
        <v>125</v>
      </c>
      <c r="T49" s="114" t="s">
        <v>359</v>
      </c>
      <c r="U49" s="80"/>
      <c r="V49" s="80"/>
      <c r="W49" s="80"/>
      <c r="X49" s="80"/>
      <c r="Y49" s="80"/>
      <c r="Z49" s="80"/>
      <c r="AA49" s="80" t="s">
        <v>394</v>
      </c>
      <c r="AB49" s="80" t="s">
        <v>292</v>
      </c>
      <c r="AC49" s="139"/>
      <c r="AD49" s="379">
        <f t="shared" si="0"/>
        <v>26376.400000000001</v>
      </c>
      <c r="AE49" s="380">
        <f t="shared" si="1"/>
        <v>0</v>
      </c>
      <c r="AF49" s="380">
        <f t="shared" si="2"/>
        <v>17526.400000000001</v>
      </c>
      <c r="AG49" s="380">
        <f t="shared" si="3"/>
        <v>8850</v>
      </c>
      <c r="AH49" s="380">
        <f t="shared" si="4"/>
        <v>26376.400000000001</v>
      </c>
      <c r="AI49" s="380">
        <f t="shared" si="5"/>
        <v>0</v>
      </c>
      <c r="AJ49" s="380">
        <f t="shared" si="27"/>
        <v>0</v>
      </c>
      <c r="AK49" s="380">
        <f t="shared" si="28"/>
        <v>0</v>
      </c>
      <c r="AL49" s="380">
        <f t="shared" si="29"/>
        <v>17526.400000000001</v>
      </c>
      <c r="AM49" s="380">
        <f t="shared" si="30"/>
        <v>0</v>
      </c>
      <c r="AN49" s="380">
        <f t="shared" si="31"/>
        <v>8850</v>
      </c>
      <c r="AO49" s="380">
        <f t="shared" si="32"/>
        <v>0</v>
      </c>
      <c r="AP49" s="381">
        <f t="shared" si="12"/>
        <v>30758</v>
      </c>
      <c r="AQ49" s="381">
        <f t="shared" si="33"/>
        <v>30758</v>
      </c>
      <c r="AR49" s="381">
        <f t="shared" si="34"/>
        <v>0</v>
      </c>
      <c r="AS49" s="381">
        <f>BE49*'Données de référence'!$B$3+Rappel_2019!BF49*'Données de référence'!$B$2+Rappel_2019!BG49*'Données de référence'!$B$4+Rappel_2019!BH49</f>
        <v>0</v>
      </c>
      <c r="AT49" s="381">
        <f t="shared" si="15"/>
        <v>0</v>
      </c>
      <c r="AU49" s="381">
        <f>BJ49*'Données de référence'!$C$3+Rappel_2019!BK49*'Données de référence'!$C$2+Rappel_2019!BL49*'Données de référence'!$C$4+Rappel_2019!BM49</f>
        <v>21908</v>
      </c>
      <c r="AV49" s="381">
        <f t="shared" si="16"/>
        <v>0</v>
      </c>
      <c r="AW49" s="381">
        <f t="shared" si="35"/>
        <v>8850</v>
      </c>
      <c r="AX49" s="381">
        <f t="shared" si="36"/>
        <v>0</v>
      </c>
      <c r="AY49" s="381">
        <f>BO49*'Données de référence'!$D$3+Rappel_2019!BP49*'Données de référence'!$D$2+Rappel_2019!BQ49*'Données de référence'!$D$4+Rappel_2019!BR49</f>
        <v>0</v>
      </c>
      <c r="AZ49" s="381">
        <f t="shared" si="19"/>
        <v>0</v>
      </c>
      <c r="BA49" s="381">
        <f>BT49*'Données de référence'!$D$3+Rappel_2019!BU49*'Données de référence'!$D$2+Rappel_2019!BV49*'Données de référence'!$D$4+Rappel_2019!BW49</f>
        <v>8850</v>
      </c>
      <c r="BB49" s="381">
        <f t="shared" si="20"/>
        <v>0</v>
      </c>
      <c r="BC49" s="381">
        <f>BY49*'Données de référence'!$D$3+Rappel_2019!BZ49*'Données de référence'!$D$2+Rappel_2019!CA49*'Données de référence'!$D$4+Rappel_2019!CB49</f>
        <v>0</v>
      </c>
      <c r="BD49" s="381">
        <f t="shared" si="21"/>
        <v>0</v>
      </c>
      <c r="BE49" s="106"/>
      <c r="BF49" s="106"/>
      <c r="BG49" s="106"/>
      <c r="BH49" s="106"/>
      <c r="BI49" s="106"/>
      <c r="BJ49" s="71">
        <v>50</v>
      </c>
      <c r="BK49" s="71"/>
      <c r="BL49" s="71">
        <v>180</v>
      </c>
      <c r="BM49" s="71">
        <v>7200</v>
      </c>
      <c r="BN49" s="71"/>
      <c r="BO49" s="50"/>
      <c r="BP49" s="107"/>
      <c r="BQ49" s="107"/>
      <c r="BR49" s="107"/>
      <c r="BS49" s="107"/>
      <c r="BT49" s="107">
        <v>75</v>
      </c>
      <c r="BU49" s="107"/>
      <c r="BV49" s="107"/>
      <c r="BW49" s="107"/>
      <c r="BX49" s="107"/>
      <c r="BY49" s="107"/>
      <c r="BZ49" s="107"/>
      <c r="CA49" s="107"/>
      <c r="CB49" s="107"/>
      <c r="CC49" s="107"/>
      <c r="CD49" s="383">
        <f t="shared" si="37"/>
        <v>75</v>
      </c>
      <c r="CE49" s="383">
        <f t="shared" si="38"/>
        <v>0</v>
      </c>
      <c r="CF49" s="383">
        <f t="shared" si="39"/>
        <v>0</v>
      </c>
      <c r="CG49" s="383">
        <f t="shared" si="40"/>
        <v>0</v>
      </c>
      <c r="CH49" s="383">
        <f t="shared" si="41"/>
        <v>0</v>
      </c>
    </row>
    <row r="50" spans="1:86" ht="39.75" customHeight="1" x14ac:dyDescent="0.35">
      <c r="A50" s="25">
        <v>26</v>
      </c>
      <c r="B50" s="25">
        <v>3</v>
      </c>
      <c r="C50" s="25" t="s">
        <v>370</v>
      </c>
      <c r="D50" s="25" t="s">
        <v>98</v>
      </c>
      <c r="E50" s="42" t="s">
        <v>371</v>
      </c>
      <c r="F50" s="25">
        <v>49</v>
      </c>
      <c r="G50" s="377" t="s">
        <v>403</v>
      </c>
      <c r="H50" s="245" t="s">
        <v>404</v>
      </c>
      <c r="I50" s="43" t="s">
        <v>405</v>
      </c>
      <c r="J50" s="25" t="s">
        <v>114</v>
      </c>
      <c r="K50" s="25" t="s">
        <v>406</v>
      </c>
      <c r="L50" s="25"/>
      <c r="M50" s="25" t="s">
        <v>303</v>
      </c>
      <c r="N50" s="25" t="s">
        <v>115</v>
      </c>
      <c r="O50" s="25" t="s">
        <v>165</v>
      </c>
      <c r="P50" s="25" t="s">
        <v>407</v>
      </c>
      <c r="Q50" s="25" t="s">
        <v>106</v>
      </c>
      <c r="R50" s="25" t="s">
        <v>408</v>
      </c>
      <c r="S50" s="25" t="s">
        <v>107</v>
      </c>
      <c r="T50" s="25" t="s">
        <v>167</v>
      </c>
      <c r="U50" s="25"/>
      <c r="V50" s="25"/>
      <c r="W50" s="25"/>
      <c r="X50" s="25"/>
      <c r="Y50" s="25"/>
      <c r="Z50" s="25"/>
      <c r="AA50" s="105" t="s">
        <v>409</v>
      </c>
      <c r="AB50" s="25" t="s">
        <v>143</v>
      </c>
      <c r="AC50" s="27"/>
      <c r="AD50" s="379">
        <f t="shared" si="0"/>
        <v>66900</v>
      </c>
      <c r="AE50" s="380">
        <f t="shared" si="1"/>
        <v>0</v>
      </c>
      <c r="AF50" s="380">
        <f t="shared" si="2"/>
        <v>0</v>
      </c>
      <c r="AG50" s="380">
        <f t="shared" si="3"/>
        <v>66900</v>
      </c>
      <c r="AH50" s="380">
        <f t="shared" si="4"/>
        <v>66900</v>
      </c>
      <c r="AI50" s="380">
        <f t="shared" si="5"/>
        <v>0</v>
      </c>
      <c r="AJ50" s="380">
        <f t="shared" si="27"/>
        <v>0</v>
      </c>
      <c r="AK50" s="380">
        <f t="shared" si="28"/>
        <v>0</v>
      </c>
      <c r="AL50" s="380">
        <f t="shared" si="29"/>
        <v>0</v>
      </c>
      <c r="AM50" s="380">
        <f t="shared" si="30"/>
        <v>0</v>
      </c>
      <c r="AN50" s="380">
        <f t="shared" si="31"/>
        <v>66900</v>
      </c>
      <c r="AO50" s="380">
        <f t="shared" si="32"/>
        <v>0</v>
      </c>
      <c r="AP50" s="381">
        <f t="shared" si="12"/>
        <v>66900</v>
      </c>
      <c r="AQ50" s="381">
        <f t="shared" si="33"/>
        <v>66900</v>
      </c>
      <c r="AR50" s="381">
        <f t="shared" si="34"/>
        <v>0</v>
      </c>
      <c r="AS50" s="381">
        <f>BE50*'Données de référence'!$B$3+Rappel_2019!BF50*'Données de référence'!$B$2+Rappel_2019!BG50*'Données de référence'!$B$4+Rappel_2019!BH50</f>
        <v>0</v>
      </c>
      <c r="AT50" s="381">
        <f t="shared" si="15"/>
        <v>0</v>
      </c>
      <c r="AU50" s="381">
        <f>BJ50*'Données de référence'!$C$3+Rappel_2019!BK50*'Données de référence'!$C$2+Rappel_2019!BL50*'Données de référence'!$C$4+Rappel_2019!BM50</f>
        <v>0</v>
      </c>
      <c r="AV50" s="381">
        <f t="shared" si="16"/>
        <v>0</v>
      </c>
      <c r="AW50" s="381">
        <f t="shared" si="35"/>
        <v>66900</v>
      </c>
      <c r="AX50" s="381">
        <f t="shared" si="36"/>
        <v>0</v>
      </c>
      <c r="AY50" s="381">
        <f>BO50*'Données de référence'!$D$3+Rappel_2019!BP50*'Données de référence'!$D$2+Rappel_2019!BQ50*'Données de référence'!$D$4+Rappel_2019!BR50</f>
        <v>66900</v>
      </c>
      <c r="AZ50" s="381">
        <f t="shared" si="19"/>
        <v>0</v>
      </c>
      <c r="BA50" s="381">
        <f>BT50*'Données de référence'!$D$3+Rappel_2019!BU50*'Données de référence'!$D$2+Rappel_2019!BV50*'Données de référence'!$D$4+Rappel_2019!BW50</f>
        <v>0</v>
      </c>
      <c r="BB50" s="381">
        <f t="shared" si="20"/>
        <v>0</v>
      </c>
      <c r="BC50" s="381">
        <f>BY50*'Données de référence'!$D$3+Rappel_2019!BZ50*'Données de référence'!$D$2+Rappel_2019!CA50*'Données de référence'!$D$4+Rappel_2019!CB50</f>
        <v>0</v>
      </c>
      <c r="BD50" s="381">
        <f t="shared" si="21"/>
        <v>0</v>
      </c>
      <c r="BE50" s="48"/>
      <c r="BF50" s="48"/>
      <c r="BG50" s="48"/>
      <c r="BH50" s="48"/>
      <c r="BI50" s="48"/>
      <c r="BJ50" s="49"/>
      <c r="BK50" s="49"/>
      <c r="BL50" s="49"/>
      <c r="BM50" s="49"/>
      <c r="BN50" s="49"/>
      <c r="BO50" s="50">
        <v>550</v>
      </c>
      <c r="BP50" s="50"/>
      <c r="BQ50" s="50"/>
      <c r="BR50" s="50">
        <v>2000</v>
      </c>
      <c r="BS50" s="50"/>
      <c r="BT50" s="50"/>
      <c r="BU50" s="50"/>
      <c r="BV50" s="50"/>
      <c r="BW50" s="50"/>
      <c r="BX50" s="50"/>
      <c r="BY50" s="50"/>
      <c r="BZ50" s="50"/>
      <c r="CA50" s="50"/>
      <c r="CB50" s="50"/>
      <c r="CC50" s="50"/>
      <c r="CD50" s="383">
        <f t="shared" si="37"/>
        <v>550</v>
      </c>
      <c r="CE50" s="383">
        <f t="shared" si="38"/>
        <v>0</v>
      </c>
      <c r="CF50" s="383">
        <f t="shared" si="39"/>
        <v>0</v>
      </c>
      <c r="CG50" s="383">
        <f t="shared" si="40"/>
        <v>2000</v>
      </c>
      <c r="CH50" s="383">
        <f t="shared" si="41"/>
        <v>0</v>
      </c>
    </row>
    <row r="51" spans="1:86" ht="39.75" customHeight="1" x14ac:dyDescent="0.35">
      <c r="A51" s="25">
        <v>26</v>
      </c>
      <c r="B51" s="25">
        <v>3</v>
      </c>
      <c r="C51" s="25" t="s">
        <v>370</v>
      </c>
      <c r="D51" s="25" t="s">
        <v>170</v>
      </c>
      <c r="E51" s="42" t="s">
        <v>254</v>
      </c>
      <c r="F51" s="25">
        <v>50</v>
      </c>
      <c r="G51" s="377" t="s">
        <v>410</v>
      </c>
      <c r="H51" s="245" t="s">
        <v>411</v>
      </c>
      <c r="I51" s="43" t="s">
        <v>412</v>
      </c>
      <c r="J51" s="25" t="s">
        <v>114</v>
      </c>
      <c r="K51" s="25"/>
      <c r="L51" s="25"/>
      <c r="M51" s="25" t="s">
        <v>303</v>
      </c>
      <c r="N51" s="25" t="s">
        <v>204</v>
      </c>
      <c r="O51" s="25"/>
      <c r="P51" s="25" t="s">
        <v>413</v>
      </c>
      <c r="Q51" s="25" t="s">
        <v>106</v>
      </c>
      <c r="R51" s="25"/>
      <c r="S51" s="25" t="s">
        <v>414</v>
      </c>
      <c r="T51" s="25" t="s">
        <v>167</v>
      </c>
      <c r="U51" s="25"/>
      <c r="V51" s="25"/>
      <c r="W51" s="25"/>
      <c r="X51" s="25"/>
      <c r="Y51" s="25"/>
      <c r="Z51" s="25"/>
      <c r="AA51" s="25" t="s">
        <v>415</v>
      </c>
      <c r="AB51" s="25" t="s">
        <v>127</v>
      </c>
      <c r="AC51" s="27"/>
      <c r="AD51" s="379">
        <f t="shared" si="0"/>
        <v>6612.8</v>
      </c>
      <c r="AE51" s="380">
        <f t="shared" si="1"/>
        <v>0</v>
      </c>
      <c r="AF51" s="380">
        <f t="shared" si="2"/>
        <v>6612.8</v>
      </c>
      <c r="AG51" s="380">
        <f t="shared" si="3"/>
        <v>0</v>
      </c>
      <c r="AH51" s="380">
        <f t="shared" si="4"/>
        <v>6612.8</v>
      </c>
      <c r="AI51" s="380">
        <f t="shared" si="5"/>
        <v>0</v>
      </c>
      <c r="AJ51" s="380">
        <f t="shared" si="27"/>
        <v>0</v>
      </c>
      <c r="AK51" s="380">
        <f t="shared" si="28"/>
        <v>0</v>
      </c>
      <c r="AL51" s="380">
        <f t="shared" si="29"/>
        <v>6612.8</v>
      </c>
      <c r="AM51" s="380">
        <f t="shared" si="30"/>
        <v>0</v>
      </c>
      <c r="AN51" s="380">
        <f t="shared" si="31"/>
        <v>0</v>
      </c>
      <c r="AO51" s="380">
        <f t="shared" si="32"/>
        <v>0</v>
      </c>
      <c r="AP51" s="381">
        <f t="shared" si="12"/>
        <v>8266</v>
      </c>
      <c r="AQ51" s="381">
        <f t="shared" si="33"/>
        <v>8266</v>
      </c>
      <c r="AR51" s="381">
        <f t="shared" si="34"/>
        <v>0</v>
      </c>
      <c r="AS51" s="381">
        <f>BE51*'Données de référence'!$B$3+Rappel_2019!BF51*'Données de référence'!$B$2+Rappel_2019!BG51*'Données de référence'!$B$4+Rappel_2019!BH51</f>
        <v>0</v>
      </c>
      <c r="AT51" s="381">
        <f t="shared" si="15"/>
        <v>0</v>
      </c>
      <c r="AU51" s="381">
        <f>BJ51*'Données de référence'!$C$3+Rappel_2019!BK51*'Données de référence'!$C$2+Rappel_2019!BL51*'Données de référence'!$C$4+Rappel_2019!BM51</f>
        <v>8266</v>
      </c>
      <c r="AV51" s="381">
        <f t="shared" si="16"/>
        <v>0</v>
      </c>
      <c r="AW51" s="381">
        <f t="shared" si="35"/>
        <v>0</v>
      </c>
      <c r="AX51" s="381">
        <f t="shared" si="36"/>
        <v>0</v>
      </c>
      <c r="AY51" s="381">
        <f>BO51*'Données de référence'!$D$3+Rappel_2019!BP51*'Données de référence'!$D$2+Rappel_2019!BQ51*'Données de référence'!$D$4+Rappel_2019!BR51</f>
        <v>0</v>
      </c>
      <c r="AZ51" s="381">
        <f t="shared" si="19"/>
        <v>0</v>
      </c>
      <c r="BA51" s="381">
        <f>BT51*'Données de référence'!$D$3+Rappel_2019!BU51*'Données de référence'!$D$2+Rappel_2019!BV51*'Données de référence'!$D$4+Rappel_2019!BW51</f>
        <v>0</v>
      </c>
      <c r="BB51" s="381">
        <f t="shared" si="20"/>
        <v>0</v>
      </c>
      <c r="BC51" s="381">
        <f>BY51*'Données de référence'!$D$3+Rappel_2019!BZ51*'Données de référence'!$D$2+Rappel_2019!CA51*'Données de référence'!$D$4+Rappel_2019!CB51</f>
        <v>0</v>
      </c>
      <c r="BD51" s="381">
        <f t="shared" si="21"/>
        <v>0</v>
      </c>
      <c r="BE51" s="48"/>
      <c r="BF51" s="48"/>
      <c r="BG51" s="48"/>
      <c r="BH51" s="48"/>
      <c r="BI51" s="48"/>
      <c r="BJ51" s="49">
        <v>100</v>
      </c>
      <c r="BK51" s="49"/>
      <c r="BL51" s="49"/>
      <c r="BM51" s="49"/>
      <c r="BN51" s="49"/>
      <c r="BO51" s="50"/>
      <c r="BP51" s="50"/>
      <c r="BQ51" s="50"/>
      <c r="BR51" s="50"/>
      <c r="BS51" s="50"/>
      <c r="BT51" s="50"/>
      <c r="BU51" s="50"/>
      <c r="BV51" s="50"/>
      <c r="BW51" s="50"/>
      <c r="BX51" s="50"/>
      <c r="BY51" s="50"/>
      <c r="BZ51" s="50"/>
      <c r="CA51" s="50"/>
      <c r="CB51" s="50"/>
      <c r="CC51" s="50"/>
      <c r="CD51" s="383">
        <f t="shared" si="37"/>
        <v>0</v>
      </c>
      <c r="CE51" s="383">
        <f t="shared" si="38"/>
        <v>0</v>
      </c>
      <c r="CF51" s="383">
        <f t="shared" si="39"/>
        <v>0</v>
      </c>
      <c r="CG51" s="383">
        <f t="shared" si="40"/>
        <v>0</v>
      </c>
      <c r="CH51" s="383">
        <f t="shared" si="41"/>
        <v>0</v>
      </c>
    </row>
    <row r="52" spans="1:86" ht="39.75" customHeight="1" x14ac:dyDescent="0.35">
      <c r="A52" s="25">
        <v>26</v>
      </c>
      <c r="B52" s="25">
        <v>3</v>
      </c>
      <c r="C52" s="25" t="s">
        <v>370</v>
      </c>
      <c r="D52" s="25" t="s">
        <v>98</v>
      </c>
      <c r="E52" s="388" t="s">
        <v>175</v>
      </c>
      <c r="F52" s="25">
        <v>51</v>
      </c>
      <c r="G52" s="377" t="s">
        <v>416</v>
      </c>
      <c r="H52" s="394" t="s">
        <v>417</v>
      </c>
      <c r="I52" s="190" t="s">
        <v>418</v>
      </c>
      <c r="J52" s="25" t="s">
        <v>114</v>
      </c>
      <c r="K52" s="25"/>
      <c r="L52" s="191"/>
      <c r="M52" s="192"/>
      <c r="N52" s="165" t="s">
        <v>115</v>
      </c>
      <c r="O52" s="193"/>
      <c r="P52" s="25" t="s">
        <v>419</v>
      </c>
      <c r="Q52" s="194" t="s">
        <v>106</v>
      </c>
      <c r="R52" s="80" t="s">
        <v>420</v>
      </c>
      <c r="S52" s="195" t="s">
        <v>125</v>
      </c>
      <c r="T52" s="25" t="s">
        <v>167</v>
      </c>
      <c r="U52" s="25" t="s">
        <v>155</v>
      </c>
      <c r="V52" s="25" t="s">
        <v>156</v>
      </c>
      <c r="W52" s="25" t="s">
        <v>107</v>
      </c>
      <c r="X52" s="25" t="s">
        <v>167</v>
      </c>
      <c r="Y52" s="25"/>
      <c r="Z52" s="25"/>
      <c r="AA52" s="25" t="s">
        <v>345</v>
      </c>
      <c r="AB52" s="25" t="s">
        <v>185</v>
      </c>
      <c r="AC52" s="27"/>
      <c r="AD52" s="379">
        <f t="shared" si="0"/>
        <v>119266</v>
      </c>
      <c r="AE52" s="380">
        <f t="shared" si="1"/>
        <v>13216</v>
      </c>
      <c r="AF52" s="380">
        <f t="shared" si="2"/>
        <v>0</v>
      </c>
      <c r="AG52" s="380">
        <f t="shared" si="3"/>
        <v>106050</v>
      </c>
      <c r="AH52" s="380">
        <f t="shared" si="4"/>
        <v>119266</v>
      </c>
      <c r="AI52" s="380">
        <f t="shared" si="5"/>
        <v>0</v>
      </c>
      <c r="AJ52" s="380">
        <f t="shared" si="27"/>
        <v>13216</v>
      </c>
      <c r="AK52" s="380">
        <f t="shared" si="28"/>
        <v>0</v>
      </c>
      <c r="AL52" s="380">
        <f t="shared" si="29"/>
        <v>0</v>
      </c>
      <c r="AM52" s="380">
        <f t="shared" si="30"/>
        <v>0</v>
      </c>
      <c r="AN52" s="380">
        <f t="shared" si="31"/>
        <v>106050</v>
      </c>
      <c r="AO52" s="380">
        <f t="shared" si="32"/>
        <v>0</v>
      </c>
      <c r="AP52" s="381">
        <f t="shared" si="12"/>
        <v>122570</v>
      </c>
      <c r="AQ52" s="381">
        <f t="shared" si="33"/>
        <v>122570</v>
      </c>
      <c r="AR52" s="381">
        <f t="shared" si="34"/>
        <v>0</v>
      </c>
      <c r="AS52" s="381">
        <f>BE52*'Données de référence'!$B$3+Rappel_2019!BF52*'Données de référence'!$B$2+Rappel_2019!BG52*'Données de référence'!$B$4+Rappel_2019!BH52</f>
        <v>16520</v>
      </c>
      <c r="AT52" s="381">
        <f t="shared" si="15"/>
        <v>0</v>
      </c>
      <c r="AU52" s="381">
        <f>BJ52*'Données de référence'!$C$3+Rappel_2019!BK52*'Données de référence'!$C$2+Rappel_2019!BL52*'Données de référence'!$C$4+Rappel_2019!BM52</f>
        <v>0</v>
      </c>
      <c r="AV52" s="381">
        <f t="shared" si="16"/>
        <v>0</v>
      </c>
      <c r="AW52" s="381">
        <f t="shared" si="35"/>
        <v>106050</v>
      </c>
      <c r="AX52" s="381">
        <f t="shared" si="36"/>
        <v>0</v>
      </c>
      <c r="AY52" s="381">
        <f>BO52*'Données de référence'!$D$3+Rappel_2019!BP52*'Données de référence'!$D$2+Rappel_2019!BQ52*'Données de référence'!$D$4+Rappel_2019!BR52</f>
        <v>0</v>
      </c>
      <c r="AZ52" s="381">
        <f t="shared" si="19"/>
        <v>0</v>
      </c>
      <c r="BA52" s="381">
        <f>BT52*'Données de référence'!$D$3+Rappel_2019!BU52*'Données de référence'!$D$2+Rappel_2019!BV52*'Données de référence'!$D$4+Rappel_2019!BW52</f>
        <v>106050</v>
      </c>
      <c r="BB52" s="381">
        <f t="shared" si="20"/>
        <v>0</v>
      </c>
      <c r="BC52" s="381">
        <f>BY52*'Données de référence'!$D$3+Rappel_2019!BZ52*'Données de référence'!$D$2+Rappel_2019!CA52*'Données de référence'!$D$4+Rappel_2019!CB52</f>
        <v>0</v>
      </c>
      <c r="BD52" s="381">
        <f t="shared" si="21"/>
        <v>0</v>
      </c>
      <c r="BE52" s="48">
        <v>140</v>
      </c>
      <c r="BF52" s="48"/>
      <c r="BG52" s="48"/>
      <c r="BH52" s="48"/>
      <c r="BI52" s="48"/>
      <c r="BJ52" s="49"/>
      <c r="BK52" s="49"/>
      <c r="BL52" s="49"/>
      <c r="BM52" s="49"/>
      <c r="BN52" s="49"/>
      <c r="BO52" s="50"/>
      <c r="BP52" s="50"/>
      <c r="BQ52" s="50"/>
      <c r="BR52" s="50"/>
      <c r="BS52" s="50"/>
      <c r="BT52" s="50">
        <v>550</v>
      </c>
      <c r="BU52" s="50"/>
      <c r="BV52" s="50">
        <v>350</v>
      </c>
      <c r="BW52" s="50">
        <v>10000</v>
      </c>
      <c r="BX52" s="50"/>
      <c r="BY52" s="50"/>
      <c r="BZ52" s="50"/>
      <c r="CA52" s="50"/>
      <c r="CB52" s="50"/>
      <c r="CC52" s="50"/>
      <c r="CD52" s="383">
        <f t="shared" si="37"/>
        <v>550</v>
      </c>
      <c r="CE52" s="383">
        <f t="shared" si="38"/>
        <v>0</v>
      </c>
      <c r="CF52" s="383">
        <f t="shared" si="39"/>
        <v>350</v>
      </c>
      <c r="CG52" s="383">
        <f t="shared" si="40"/>
        <v>10000</v>
      </c>
      <c r="CH52" s="383">
        <f t="shared" si="41"/>
        <v>0</v>
      </c>
    </row>
    <row r="53" spans="1:86" ht="39.75" customHeight="1" x14ac:dyDescent="0.35">
      <c r="A53" s="25">
        <v>26</v>
      </c>
      <c r="B53" s="25">
        <v>3</v>
      </c>
      <c r="C53" s="25" t="s">
        <v>370</v>
      </c>
      <c r="D53" s="25" t="s">
        <v>98</v>
      </c>
      <c r="E53" s="388" t="s">
        <v>371</v>
      </c>
      <c r="F53" s="25">
        <v>52</v>
      </c>
      <c r="G53" s="377" t="s">
        <v>421</v>
      </c>
      <c r="H53" s="245" t="s">
        <v>422</v>
      </c>
      <c r="I53" s="43" t="s">
        <v>423</v>
      </c>
      <c r="J53" s="25" t="s">
        <v>114</v>
      </c>
      <c r="K53" s="25"/>
      <c r="L53" s="25"/>
      <c r="M53" s="25" t="s">
        <v>303</v>
      </c>
      <c r="N53" s="25" t="s">
        <v>204</v>
      </c>
      <c r="O53" s="25"/>
      <c r="P53" s="25" t="s">
        <v>419</v>
      </c>
      <c r="Q53" s="25" t="s">
        <v>106</v>
      </c>
      <c r="R53" s="25" t="s">
        <v>424</v>
      </c>
      <c r="S53" s="25" t="s">
        <v>344</v>
      </c>
      <c r="T53" s="25" t="s">
        <v>213</v>
      </c>
      <c r="U53" s="25" t="s">
        <v>344</v>
      </c>
      <c r="V53" s="25" t="s">
        <v>213</v>
      </c>
      <c r="W53" s="25" t="s">
        <v>125</v>
      </c>
      <c r="X53" s="25" t="s">
        <v>223</v>
      </c>
      <c r="Y53" s="25" t="s">
        <v>414</v>
      </c>
      <c r="Z53" s="25" t="s">
        <v>167</v>
      </c>
      <c r="AA53" s="141" t="s">
        <v>425</v>
      </c>
      <c r="AB53" s="25" t="s">
        <v>292</v>
      </c>
      <c r="AC53" s="62"/>
      <c r="AD53" s="379">
        <f t="shared" si="0"/>
        <v>40338.400000000001</v>
      </c>
      <c r="AE53" s="380">
        <f t="shared" si="1"/>
        <v>0</v>
      </c>
      <c r="AF53" s="380">
        <f t="shared" si="2"/>
        <v>22638.400000000001</v>
      </c>
      <c r="AG53" s="380">
        <f t="shared" si="3"/>
        <v>17700</v>
      </c>
      <c r="AH53" s="380">
        <f t="shared" si="4"/>
        <v>40338.400000000001</v>
      </c>
      <c r="AI53" s="380">
        <f t="shared" si="5"/>
        <v>0</v>
      </c>
      <c r="AJ53" s="380">
        <f t="shared" si="27"/>
        <v>0</v>
      </c>
      <c r="AK53" s="380">
        <f t="shared" si="28"/>
        <v>0</v>
      </c>
      <c r="AL53" s="380">
        <f t="shared" si="29"/>
        <v>22638.400000000001</v>
      </c>
      <c r="AM53" s="380">
        <f t="shared" si="30"/>
        <v>0</v>
      </c>
      <c r="AN53" s="380">
        <f t="shared" si="31"/>
        <v>17700</v>
      </c>
      <c r="AO53" s="380">
        <f t="shared" si="32"/>
        <v>0</v>
      </c>
      <c r="AP53" s="381">
        <f t="shared" si="12"/>
        <v>45998</v>
      </c>
      <c r="AQ53" s="381">
        <f t="shared" si="33"/>
        <v>45998</v>
      </c>
      <c r="AR53" s="381">
        <f t="shared" si="34"/>
        <v>0</v>
      </c>
      <c r="AS53" s="381">
        <f>BE53*'Données de référence'!$B$3+Rappel_2019!BF53*'Données de référence'!$B$2+Rappel_2019!BG53*'Données de référence'!$B$4+Rappel_2019!BH53</f>
        <v>0</v>
      </c>
      <c r="AT53" s="381">
        <f t="shared" si="15"/>
        <v>0</v>
      </c>
      <c r="AU53" s="381">
        <f>BJ53*'Données de référence'!$C$3+Rappel_2019!BK53*'Données de référence'!$C$2+Rappel_2019!BL53*'Données de référence'!$C$4+Rappel_2019!BM53</f>
        <v>28298</v>
      </c>
      <c r="AV53" s="381">
        <f t="shared" si="16"/>
        <v>0</v>
      </c>
      <c r="AW53" s="381">
        <f t="shared" si="35"/>
        <v>17700</v>
      </c>
      <c r="AX53" s="381">
        <f t="shared" si="36"/>
        <v>0</v>
      </c>
      <c r="AY53" s="381">
        <f>BO53*'Données de référence'!$D$3+Rappel_2019!BP53*'Données de référence'!$D$2+Rappel_2019!BQ53*'Données de référence'!$D$4+Rappel_2019!BR53</f>
        <v>0</v>
      </c>
      <c r="AZ53" s="381">
        <f t="shared" si="19"/>
        <v>0</v>
      </c>
      <c r="BA53" s="381">
        <f>BT53*'Données de référence'!$D$3+Rappel_2019!BU53*'Données de référence'!$D$2+Rappel_2019!BV53*'Données de référence'!$D$4+Rappel_2019!BW53</f>
        <v>17700</v>
      </c>
      <c r="BB53" s="381">
        <f t="shared" si="20"/>
        <v>0</v>
      </c>
      <c r="BC53" s="381">
        <f>BY53*'Données de référence'!$D$3+Rappel_2019!BZ53*'Données de référence'!$D$2+Rappel_2019!CA53*'Données de référence'!$D$4+Rappel_2019!CB53</f>
        <v>0</v>
      </c>
      <c r="BD53" s="381">
        <f t="shared" si="21"/>
        <v>0</v>
      </c>
      <c r="BE53" s="106"/>
      <c r="BF53" s="106"/>
      <c r="BG53" s="106"/>
      <c r="BH53" s="106"/>
      <c r="BI53" s="106"/>
      <c r="BJ53" s="49">
        <v>300</v>
      </c>
      <c r="BK53" s="49"/>
      <c r="BL53" s="49"/>
      <c r="BM53" s="49">
        <v>3500</v>
      </c>
      <c r="BN53" s="49"/>
      <c r="BO53" s="50"/>
      <c r="BP53" s="50"/>
      <c r="BQ53" s="50"/>
      <c r="BR53" s="50"/>
      <c r="BS53" s="50"/>
      <c r="BT53" s="50">
        <v>150</v>
      </c>
      <c r="BU53" s="50"/>
      <c r="BV53" s="50"/>
      <c r="BW53" s="50"/>
      <c r="BX53" s="50"/>
      <c r="BY53" s="50"/>
      <c r="BZ53" s="50"/>
      <c r="CA53" s="50"/>
      <c r="CB53" s="50"/>
      <c r="CC53" s="50"/>
      <c r="CD53" s="383">
        <f t="shared" si="37"/>
        <v>150</v>
      </c>
      <c r="CE53" s="383">
        <f t="shared" si="38"/>
        <v>0</v>
      </c>
      <c r="CF53" s="383">
        <f t="shared" si="39"/>
        <v>0</v>
      </c>
      <c r="CG53" s="383">
        <f t="shared" si="40"/>
        <v>0</v>
      </c>
      <c r="CH53" s="383">
        <f t="shared" si="41"/>
        <v>0</v>
      </c>
    </row>
    <row r="54" spans="1:86" ht="39.75" customHeight="1" x14ac:dyDescent="0.35">
      <c r="A54" s="385">
        <v>26</v>
      </c>
      <c r="B54" s="385">
        <v>1</v>
      </c>
      <c r="C54" s="385" t="s">
        <v>370</v>
      </c>
      <c r="D54" s="385" t="s">
        <v>98</v>
      </c>
      <c r="E54" s="42" t="s">
        <v>371</v>
      </c>
      <c r="F54" s="25">
        <v>53</v>
      </c>
      <c r="G54" s="384" t="s">
        <v>426</v>
      </c>
      <c r="H54" s="27" t="s">
        <v>427</v>
      </c>
      <c r="I54" s="378" t="s">
        <v>428</v>
      </c>
      <c r="J54" s="25" t="s">
        <v>114</v>
      </c>
      <c r="K54" s="25"/>
      <c r="L54" s="25"/>
      <c r="M54" s="25"/>
      <c r="N54" s="25" t="s">
        <v>204</v>
      </c>
      <c r="O54" s="25"/>
      <c r="P54" s="25" t="s">
        <v>205</v>
      </c>
      <c r="Q54" s="25" t="s">
        <v>106</v>
      </c>
      <c r="R54" s="25"/>
      <c r="S54" s="25" t="s">
        <v>155</v>
      </c>
      <c r="T54" s="25" t="s">
        <v>156</v>
      </c>
      <c r="U54" s="25" t="s">
        <v>107</v>
      </c>
      <c r="V54" s="25" t="s">
        <v>206</v>
      </c>
      <c r="W54" s="25"/>
      <c r="X54" s="25"/>
      <c r="Y54" s="25"/>
      <c r="Z54" s="25"/>
      <c r="AA54" s="25" t="s">
        <v>109</v>
      </c>
      <c r="AB54" s="25" t="s">
        <v>110</v>
      </c>
      <c r="AC54" s="27"/>
      <c r="AD54" s="379">
        <f t="shared" si="0"/>
        <v>49171.200000000004</v>
      </c>
      <c r="AE54" s="380">
        <f t="shared" si="1"/>
        <v>49171.200000000004</v>
      </c>
      <c r="AF54" s="380">
        <f t="shared" si="2"/>
        <v>0</v>
      </c>
      <c r="AG54" s="380">
        <f t="shared" si="3"/>
        <v>0</v>
      </c>
      <c r="AH54" s="380">
        <f t="shared" si="4"/>
        <v>41171.200000000004</v>
      </c>
      <c r="AI54" s="380">
        <f t="shared" si="5"/>
        <v>8000</v>
      </c>
      <c r="AJ54" s="380">
        <f t="shared" si="27"/>
        <v>41171.200000000004</v>
      </c>
      <c r="AK54" s="380">
        <f t="shared" si="28"/>
        <v>8000</v>
      </c>
      <c r="AL54" s="380">
        <f t="shared" si="29"/>
        <v>0</v>
      </c>
      <c r="AM54" s="380">
        <f t="shared" si="30"/>
        <v>0</v>
      </c>
      <c r="AN54" s="380">
        <f t="shared" si="31"/>
        <v>0</v>
      </c>
      <c r="AO54" s="380">
        <f t="shared" si="32"/>
        <v>0</v>
      </c>
      <c r="AP54" s="381">
        <f t="shared" si="12"/>
        <v>61464</v>
      </c>
      <c r="AQ54" s="381">
        <f t="shared" si="33"/>
        <v>51464</v>
      </c>
      <c r="AR54" s="381">
        <f t="shared" si="34"/>
        <v>10000</v>
      </c>
      <c r="AS54" s="381">
        <f>BE54*'Données de référence'!$B$3+Rappel_2019!BF54*'Données de référence'!$B$2+Rappel_2019!BG54*'Données de référence'!$B$4+Rappel_2019!BH54</f>
        <v>51464</v>
      </c>
      <c r="AT54" s="381">
        <f t="shared" si="15"/>
        <v>10000</v>
      </c>
      <c r="AU54" s="381">
        <f>BJ54*'Données de référence'!$C$3+Rappel_2019!BK54*'Données de référence'!$C$2+Rappel_2019!BL54*'Données de référence'!$C$4+Rappel_2019!BM54</f>
        <v>0</v>
      </c>
      <c r="AV54" s="381">
        <f t="shared" si="16"/>
        <v>0</v>
      </c>
      <c r="AW54" s="381">
        <f t="shared" si="35"/>
        <v>0</v>
      </c>
      <c r="AX54" s="381">
        <f t="shared" si="36"/>
        <v>0</v>
      </c>
      <c r="AY54" s="381">
        <f>BO54*'Données de référence'!$D$3+Rappel_2019!BP54*'Données de référence'!$D$2+Rappel_2019!BQ54*'Données de référence'!$D$4+Rappel_2019!BR54</f>
        <v>0</v>
      </c>
      <c r="AZ54" s="381">
        <f t="shared" si="19"/>
        <v>0</v>
      </c>
      <c r="BA54" s="381">
        <f>BT54*'Données de référence'!$D$3+Rappel_2019!BU54*'Données de référence'!$D$2+Rappel_2019!BV54*'Données de référence'!$D$4+Rappel_2019!BW54</f>
        <v>0</v>
      </c>
      <c r="BB54" s="381">
        <f t="shared" si="20"/>
        <v>0</v>
      </c>
      <c r="BC54" s="381">
        <f>BY54*'Données de référence'!$D$3+Rappel_2019!BZ54*'Données de référence'!$D$2+Rappel_2019!CA54*'Données de référence'!$D$4+Rappel_2019!CB54</f>
        <v>0</v>
      </c>
      <c r="BD54" s="381">
        <f t="shared" si="21"/>
        <v>0</v>
      </c>
      <c r="BE54" s="119">
        <v>108</v>
      </c>
      <c r="BF54" s="106"/>
      <c r="BG54" s="106">
        <v>440</v>
      </c>
      <c r="BH54" s="106"/>
      <c r="BI54" s="106">
        <v>10000</v>
      </c>
      <c r="BJ54" s="49"/>
      <c r="BK54" s="49"/>
      <c r="BL54" s="49"/>
      <c r="BM54" s="49"/>
      <c r="BN54" s="49"/>
      <c r="BO54" s="50"/>
      <c r="BP54" s="50"/>
      <c r="BQ54" s="50"/>
      <c r="BR54" s="50"/>
      <c r="BS54" s="50"/>
      <c r="BT54" s="50"/>
      <c r="BU54" s="50"/>
      <c r="BV54" s="50"/>
      <c r="BW54" s="50"/>
      <c r="BX54" s="50"/>
      <c r="BY54" s="50"/>
      <c r="BZ54" s="50"/>
      <c r="CA54" s="50"/>
      <c r="CB54" s="50"/>
      <c r="CC54" s="50"/>
      <c r="CD54" s="383">
        <f t="shared" si="37"/>
        <v>0</v>
      </c>
      <c r="CE54" s="383">
        <f t="shared" si="38"/>
        <v>0</v>
      </c>
      <c r="CF54" s="383">
        <f t="shared" si="39"/>
        <v>0</v>
      </c>
      <c r="CG54" s="383">
        <f t="shared" si="40"/>
        <v>0</v>
      </c>
      <c r="CH54" s="383">
        <f t="shared" si="41"/>
        <v>0</v>
      </c>
    </row>
    <row r="55" spans="1:86" ht="58.5" customHeight="1" x14ac:dyDescent="0.35">
      <c r="A55" s="25">
        <v>15</v>
      </c>
      <c r="B55" s="25">
        <v>3</v>
      </c>
      <c r="C55" s="25" t="s">
        <v>370</v>
      </c>
      <c r="D55" s="25" t="s">
        <v>98</v>
      </c>
      <c r="E55" s="388" t="s">
        <v>371</v>
      </c>
      <c r="F55" s="25">
        <v>54</v>
      </c>
      <c r="G55" s="377" t="s">
        <v>429</v>
      </c>
      <c r="H55" s="245" t="s">
        <v>430</v>
      </c>
      <c r="I55" s="43" t="s">
        <v>431</v>
      </c>
      <c r="J55" s="25" t="s">
        <v>276</v>
      </c>
      <c r="K55" s="25"/>
      <c r="L55" s="25"/>
      <c r="M55" s="25"/>
      <c r="N55" s="25" t="s">
        <v>115</v>
      </c>
      <c r="O55" s="25" t="s">
        <v>165</v>
      </c>
      <c r="P55" s="25" t="s">
        <v>432</v>
      </c>
      <c r="Q55" s="25" t="s">
        <v>106</v>
      </c>
      <c r="R55" s="25"/>
      <c r="S55" s="25" t="s">
        <v>107</v>
      </c>
      <c r="T55" s="25" t="s">
        <v>108</v>
      </c>
      <c r="U55" s="25"/>
      <c r="V55" s="25"/>
      <c r="W55" s="25"/>
      <c r="X55" s="25"/>
      <c r="Y55" s="25"/>
      <c r="Z55" s="25"/>
      <c r="AA55" s="61" t="s">
        <v>109</v>
      </c>
      <c r="AB55" s="25" t="s">
        <v>110</v>
      </c>
      <c r="AC55" s="62"/>
      <c r="AD55" s="379">
        <f t="shared" si="0"/>
        <v>59264</v>
      </c>
      <c r="AE55" s="380">
        <f t="shared" si="1"/>
        <v>59264</v>
      </c>
      <c r="AF55" s="380">
        <f t="shared" si="2"/>
        <v>0</v>
      </c>
      <c r="AG55" s="380">
        <f t="shared" si="3"/>
        <v>0</v>
      </c>
      <c r="AH55" s="380">
        <f t="shared" si="4"/>
        <v>59264</v>
      </c>
      <c r="AI55" s="380">
        <f t="shared" si="5"/>
        <v>0</v>
      </c>
      <c r="AJ55" s="380">
        <f t="shared" si="27"/>
        <v>59264</v>
      </c>
      <c r="AK55" s="380">
        <f t="shared" si="28"/>
        <v>0</v>
      </c>
      <c r="AL55" s="380">
        <f t="shared" si="29"/>
        <v>0</v>
      </c>
      <c r="AM55" s="380">
        <f t="shared" si="30"/>
        <v>0</v>
      </c>
      <c r="AN55" s="380">
        <f t="shared" si="31"/>
        <v>0</v>
      </c>
      <c r="AO55" s="380">
        <f t="shared" si="32"/>
        <v>0</v>
      </c>
      <c r="AP55" s="381">
        <f t="shared" si="12"/>
        <v>74080</v>
      </c>
      <c r="AQ55" s="381">
        <f t="shared" si="33"/>
        <v>74080</v>
      </c>
      <c r="AR55" s="381">
        <f t="shared" si="34"/>
        <v>0</v>
      </c>
      <c r="AS55" s="381">
        <f>BE55*'Données de référence'!$B$3+Rappel_2019!BF55*'Données de référence'!$B$2+Rappel_2019!BG55*'Données de référence'!$B$4+Rappel_2019!BH55</f>
        <v>74080</v>
      </c>
      <c r="AT55" s="381">
        <f t="shared" si="15"/>
        <v>0</v>
      </c>
      <c r="AU55" s="381">
        <f>BJ55*'Données de référence'!$C$3+Rappel_2019!BK55*'Données de référence'!$C$2+Rappel_2019!BL55*'Données de référence'!$C$4+Rappel_2019!BM55</f>
        <v>0</v>
      </c>
      <c r="AV55" s="381">
        <f t="shared" si="16"/>
        <v>0</v>
      </c>
      <c r="AW55" s="381">
        <f t="shared" si="35"/>
        <v>0</v>
      </c>
      <c r="AX55" s="381">
        <f t="shared" si="36"/>
        <v>0</v>
      </c>
      <c r="AY55" s="381">
        <f>BO55*'Données de référence'!$D$3+Rappel_2019!BP55*'Données de référence'!$D$2+Rappel_2019!BQ55*'Données de référence'!$D$4+Rappel_2019!BR55</f>
        <v>0</v>
      </c>
      <c r="AZ55" s="381">
        <f t="shared" si="19"/>
        <v>0</v>
      </c>
      <c r="BA55" s="381">
        <f>BT55*'Données de référence'!$D$3+Rappel_2019!BU55*'Données de référence'!$D$2+Rappel_2019!BV55*'Données de référence'!$D$4+Rappel_2019!BW55</f>
        <v>0</v>
      </c>
      <c r="BB55" s="381">
        <f t="shared" si="20"/>
        <v>0</v>
      </c>
      <c r="BC55" s="381">
        <f>BY55*'Données de référence'!$D$3+Rappel_2019!BZ55*'Données de référence'!$D$2+Rappel_2019!CA55*'Données de référence'!$D$4+Rappel_2019!CB55</f>
        <v>0</v>
      </c>
      <c r="BD55" s="381">
        <f t="shared" si="21"/>
        <v>0</v>
      </c>
      <c r="BE55" s="106">
        <v>240</v>
      </c>
      <c r="BF55" s="106"/>
      <c r="BG55" s="106">
        <v>520</v>
      </c>
      <c r="BH55" s="106"/>
      <c r="BI55" s="106"/>
      <c r="BJ55" s="49"/>
      <c r="BK55" s="49"/>
      <c r="BL55" s="49"/>
      <c r="BM55" s="49"/>
      <c r="BN55" s="49"/>
      <c r="BO55" s="50"/>
      <c r="BP55" s="50"/>
      <c r="BQ55" s="50"/>
      <c r="BR55" s="50"/>
      <c r="BS55" s="50"/>
      <c r="BT55" s="50"/>
      <c r="BU55" s="50"/>
      <c r="BV55" s="50"/>
      <c r="BW55" s="50"/>
      <c r="BX55" s="50"/>
      <c r="BY55" s="50"/>
      <c r="BZ55" s="50"/>
      <c r="CA55" s="50"/>
      <c r="CB55" s="50"/>
      <c r="CC55" s="50"/>
      <c r="CD55" s="383">
        <f t="shared" si="37"/>
        <v>0</v>
      </c>
      <c r="CE55" s="383">
        <f t="shared" si="38"/>
        <v>0</v>
      </c>
      <c r="CF55" s="383">
        <f t="shared" si="39"/>
        <v>0</v>
      </c>
      <c r="CG55" s="383">
        <f t="shared" si="40"/>
        <v>0</v>
      </c>
      <c r="CH55" s="383">
        <f t="shared" si="41"/>
        <v>0</v>
      </c>
    </row>
    <row r="56" spans="1:86" ht="39.75" customHeight="1" x14ac:dyDescent="0.35">
      <c r="A56" s="25">
        <v>26</v>
      </c>
      <c r="B56" s="25">
        <v>3</v>
      </c>
      <c r="C56" s="25" t="s">
        <v>370</v>
      </c>
      <c r="D56" s="25" t="s">
        <v>98</v>
      </c>
      <c r="E56" s="388" t="s">
        <v>371</v>
      </c>
      <c r="F56" s="25">
        <v>55</v>
      </c>
      <c r="G56" s="377" t="s">
        <v>433</v>
      </c>
      <c r="H56" s="245" t="s">
        <v>434</v>
      </c>
      <c r="I56" s="43" t="s">
        <v>435</v>
      </c>
      <c r="J56" s="25" t="s">
        <v>114</v>
      </c>
      <c r="K56" s="385"/>
      <c r="L56" s="25"/>
      <c r="M56" s="25"/>
      <c r="N56" s="25" t="s">
        <v>115</v>
      </c>
      <c r="O56" s="25"/>
      <c r="P56" s="25"/>
      <c r="Q56" s="25" t="s">
        <v>106</v>
      </c>
      <c r="R56" s="25"/>
      <c r="S56" s="25" t="s">
        <v>192</v>
      </c>
      <c r="T56" s="25" t="s">
        <v>156</v>
      </c>
      <c r="U56" s="25"/>
      <c r="V56" s="25"/>
      <c r="W56" s="25"/>
      <c r="X56" s="25"/>
      <c r="Y56" s="25"/>
      <c r="Z56" s="25"/>
      <c r="AA56" s="25" t="s">
        <v>436</v>
      </c>
      <c r="AB56" s="25" t="s">
        <v>127</v>
      </c>
      <c r="AC56" s="27"/>
      <c r="AD56" s="379">
        <f t="shared" si="0"/>
        <v>9919.2000000000007</v>
      </c>
      <c r="AE56" s="380">
        <f t="shared" si="1"/>
        <v>0</v>
      </c>
      <c r="AF56" s="380">
        <f t="shared" si="2"/>
        <v>9919.2000000000007</v>
      </c>
      <c r="AG56" s="380">
        <f t="shared" si="3"/>
        <v>0</v>
      </c>
      <c r="AH56" s="380">
        <f t="shared" si="4"/>
        <v>9919.2000000000007</v>
      </c>
      <c r="AI56" s="380">
        <f t="shared" si="5"/>
        <v>0</v>
      </c>
      <c r="AJ56" s="380">
        <f t="shared" si="27"/>
        <v>0</v>
      </c>
      <c r="AK56" s="380">
        <f t="shared" si="28"/>
        <v>0</v>
      </c>
      <c r="AL56" s="380">
        <f t="shared" si="29"/>
        <v>9919.2000000000007</v>
      </c>
      <c r="AM56" s="380">
        <f t="shared" si="30"/>
        <v>0</v>
      </c>
      <c r="AN56" s="380">
        <f t="shared" si="31"/>
        <v>0</v>
      </c>
      <c r="AO56" s="380">
        <f t="shared" si="32"/>
        <v>0</v>
      </c>
      <c r="AP56" s="381">
        <f t="shared" si="12"/>
        <v>12399</v>
      </c>
      <c r="AQ56" s="381">
        <f t="shared" si="33"/>
        <v>12399</v>
      </c>
      <c r="AR56" s="381">
        <f t="shared" si="34"/>
        <v>0</v>
      </c>
      <c r="AS56" s="381">
        <f>BE56*'Données de référence'!$B$3+Rappel_2019!BF56*'Données de référence'!$B$2+Rappel_2019!BG56*'Données de référence'!$B$4+Rappel_2019!BH56</f>
        <v>0</v>
      </c>
      <c r="AT56" s="381">
        <f t="shared" si="15"/>
        <v>0</v>
      </c>
      <c r="AU56" s="381">
        <f>BJ56*'Données de référence'!$C$3+Rappel_2019!BK56*'Données de référence'!$C$2+Rappel_2019!BL56*'Données de référence'!$C$4+Rappel_2019!BM56</f>
        <v>12399</v>
      </c>
      <c r="AV56" s="381">
        <f t="shared" si="16"/>
        <v>0</v>
      </c>
      <c r="AW56" s="381">
        <f t="shared" si="35"/>
        <v>0</v>
      </c>
      <c r="AX56" s="381">
        <f t="shared" si="36"/>
        <v>0</v>
      </c>
      <c r="AY56" s="381">
        <f>BO56*'Données de référence'!$D$3+Rappel_2019!BP56*'Données de référence'!$D$2+Rappel_2019!BQ56*'Données de référence'!$D$4+Rappel_2019!BR56</f>
        <v>0</v>
      </c>
      <c r="AZ56" s="381">
        <f t="shared" si="19"/>
        <v>0</v>
      </c>
      <c r="BA56" s="381">
        <f>BT56*'Données de référence'!$D$3+Rappel_2019!BU56*'Données de référence'!$D$2+Rappel_2019!BV56*'Données de référence'!$D$4+Rappel_2019!BW56</f>
        <v>0</v>
      </c>
      <c r="BB56" s="381">
        <f t="shared" si="20"/>
        <v>0</v>
      </c>
      <c r="BC56" s="381">
        <f>BY56*'Données de référence'!$D$3+Rappel_2019!BZ56*'Données de référence'!$D$2+Rappel_2019!CA56*'Données de référence'!$D$4+Rappel_2019!CB56</f>
        <v>0</v>
      </c>
      <c r="BD56" s="381">
        <f t="shared" si="21"/>
        <v>0</v>
      </c>
      <c r="BE56" s="48"/>
      <c r="BF56" s="48"/>
      <c r="BG56" s="48"/>
      <c r="BH56" s="48"/>
      <c r="BI56" s="48"/>
      <c r="BJ56" s="49">
        <v>150</v>
      </c>
      <c r="BK56" s="49"/>
      <c r="BL56" s="49"/>
      <c r="BM56" s="49"/>
      <c r="BN56" s="49"/>
      <c r="BO56" s="50"/>
      <c r="BP56" s="50"/>
      <c r="BQ56" s="50"/>
      <c r="BR56" s="50"/>
      <c r="BS56" s="50"/>
      <c r="BT56" s="50"/>
      <c r="BU56" s="50"/>
      <c r="BV56" s="50"/>
      <c r="BW56" s="50"/>
      <c r="BX56" s="50"/>
      <c r="BY56" s="50"/>
      <c r="BZ56" s="50"/>
      <c r="CA56" s="50"/>
      <c r="CB56" s="50"/>
      <c r="CC56" s="50"/>
      <c r="CD56" s="383">
        <f t="shared" si="37"/>
        <v>0</v>
      </c>
      <c r="CE56" s="383">
        <f t="shared" si="38"/>
        <v>0</v>
      </c>
      <c r="CF56" s="383">
        <f t="shared" si="39"/>
        <v>0</v>
      </c>
      <c r="CG56" s="383">
        <f t="shared" si="40"/>
        <v>0</v>
      </c>
      <c r="CH56" s="383">
        <f t="shared" si="41"/>
        <v>0</v>
      </c>
    </row>
    <row r="57" spans="1:86" ht="39.75" customHeight="1" x14ac:dyDescent="0.35">
      <c r="A57" s="25">
        <v>36</v>
      </c>
      <c r="B57" s="25">
        <v>4</v>
      </c>
      <c r="C57" s="25" t="s">
        <v>437</v>
      </c>
      <c r="D57" s="25" t="s">
        <v>170</v>
      </c>
      <c r="E57" s="42" t="s">
        <v>364</v>
      </c>
      <c r="F57" s="25">
        <v>56</v>
      </c>
      <c r="G57" s="377" t="s">
        <v>438</v>
      </c>
      <c r="H57" s="245" t="s">
        <v>439</v>
      </c>
      <c r="I57" s="43" t="s">
        <v>440</v>
      </c>
      <c r="J57" s="25" t="s">
        <v>103</v>
      </c>
      <c r="K57" s="25"/>
      <c r="L57" s="25"/>
      <c r="M57" s="25"/>
      <c r="N57" s="25" t="s">
        <v>104</v>
      </c>
      <c r="O57" s="25"/>
      <c r="P57" s="25"/>
      <c r="Q57" s="25" t="s">
        <v>106</v>
      </c>
      <c r="R57" s="25" t="s">
        <v>441</v>
      </c>
      <c r="S57" s="25" t="s">
        <v>155</v>
      </c>
      <c r="T57" s="25" t="s">
        <v>156</v>
      </c>
      <c r="U57" s="25" t="s">
        <v>442</v>
      </c>
      <c r="V57" s="25" t="s">
        <v>182</v>
      </c>
      <c r="W57" s="25"/>
      <c r="X57" s="25"/>
      <c r="Y57" s="25"/>
      <c r="Z57" s="25"/>
      <c r="AA57" s="25" t="s">
        <v>240</v>
      </c>
      <c r="AB57" s="25" t="s">
        <v>241</v>
      </c>
      <c r="AC57" s="27"/>
      <c r="AD57" s="379">
        <f t="shared" si="0"/>
        <v>122466.4</v>
      </c>
      <c r="AE57" s="380">
        <f t="shared" si="1"/>
        <v>8024</v>
      </c>
      <c r="AF57" s="380">
        <f t="shared" si="2"/>
        <v>6598.4000000000005</v>
      </c>
      <c r="AG57" s="380">
        <f t="shared" si="3"/>
        <v>107844</v>
      </c>
      <c r="AH57" s="380">
        <f t="shared" si="4"/>
        <v>122466.4</v>
      </c>
      <c r="AI57" s="380">
        <f t="shared" si="5"/>
        <v>0</v>
      </c>
      <c r="AJ57" s="380">
        <f t="shared" si="27"/>
        <v>8024</v>
      </c>
      <c r="AK57" s="380">
        <f t="shared" si="28"/>
        <v>0</v>
      </c>
      <c r="AL57" s="380">
        <f t="shared" si="29"/>
        <v>6598.4000000000005</v>
      </c>
      <c r="AM57" s="380">
        <f t="shared" si="30"/>
        <v>0</v>
      </c>
      <c r="AN57" s="380">
        <f t="shared" si="31"/>
        <v>107844</v>
      </c>
      <c r="AO57" s="380">
        <f t="shared" si="32"/>
        <v>0</v>
      </c>
      <c r="AP57" s="381">
        <f t="shared" si="12"/>
        <v>126122</v>
      </c>
      <c r="AQ57" s="381">
        <f t="shared" si="33"/>
        <v>126122</v>
      </c>
      <c r="AR57" s="381">
        <f t="shared" si="34"/>
        <v>0</v>
      </c>
      <c r="AS57" s="381">
        <f>BE57*'Données de référence'!$B$3+Rappel_2019!BF57*'Données de référence'!$B$2+Rappel_2019!BG57*'Données de référence'!$B$4+Rappel_2019!BH57</f>
        <v>10030</v>
      </c>
      <c r="AT57" s="381">
        <f t="shared" si="15"/>
        <v>0</v>
      </c>
      <c r="AU57" s="381">
        <f>BJ57*'Données de référence'!$C$3+Rappel_2019!BK57*'Données de référence'!$C$2+Rappel_2019!BL57*'Données de référence'!$C$4+Rappel_2019!BM57</f>
        <v>8248</v>
      </c>
      <c r="AV57" s="381">
        <f t="shared" si="16"/>
        <v>0</v>
      </c>
      <c r="AW57" s="381">
        <f t="shared" si="35"/>
        <v>107844</v>
      </c>
      <c r="AX57" s="381">
        <f t="shared" si="36"/>
        <v>0</v>
      </c>
      <c r="AY57" s="381">
        <f>BO57*'Données de référence'!$D$3+Rappel_2019!BP57*'Données de référence'!$D$2+Rappel_2019!BQ57*'Données de référence'!$D$4+Rappel_2019!BR57</f>
        <v>25144</v>
      </c>
      <c r="AZ57" s="381">
        <f t="shared" si="19"/>
        <v>0</v>
      </c>
      <c r="BA57" s="381">
        <f>BT57*'Données de référence'!$D$3+Rappel_2019!BU57*'Données de référence'!$D$2+Rappel_2019!BV57*'Données de référence'!$D$4+Rappel_2019!BW57</f>
        <v>5900</v>
      </c>
      <c r="BB57" s="381">
        <f t="shared" si="20"/>
        <v>0</v>
      </c>
      <c r="BC57" s="381">
        <f>BY57*'Données de référence'!$D$3+Rappel_2019!BZ57*'Données de référence'!$D$2+Rappel_2019!CA57*'Données de référence'!$D$4+Rappel_2019!CB57</f>
        <v>76800</v>
      </c>
      <c r="BD57" s="381">
        <f t="shared" si="21"/>
        <v>0</v>
      </c>
      <c r="BE57" s="48">
        <v>85</v>
      </c>
      <c r="BF57" s="48"/>
      <c r="BG57" s="48"/>
      <c r="BH57" s="48"/>
      <c r="BI57" s="48"/>
      <c r="BJ57" s="49">
        <v>10</v>
      </c>
      <c r="BK57" s="49">
        <v>60</v>
      </c>
      <c r="BL57" s="49"/>
      <c r="BM57" s="49"/>
      <c r="BN57" s="49"/>
      <c r="BO57" s="50">
        <v>148</v>
      </c>
      <c r="BP57" s="50">
        <v>40</v>
      </c>
      <c r="BQ57" s="50"/>
      <c r="BR57" s="50"/>
      <c r="BS57" s="50"/>
      <c r="BT57" s="50">
        <v>50</v>
      </c>
      <c r="BU57" s="50"/>
      <c r="BV57" s="50"/>
      <c r="BW57" s="50"/>
      <c r="BX57" s="50"/>
      <c r="BY57" s="50"/>
      <c r="BZ57" s="50">
        <v>400</v>
      </c>
      <c r="CA57" s="50"/>
      <c r="CB57" s="50"/>
      <c r="CC57" s="50"/>
      <c r="CD57" s="383">
        <f t="shared" si="37"/>
        <v>198</v>
      </c>
      <c r="CE57" s="383">
        <f t="shared" si="38"/>
        <v>440</v>
      </c>
      <c r="CF57" s="383">
        <f t="shared" si="39"/>
        <v>0</v>
      </c>
      <c r="CG57" s="383">
        <f t="shared" si="40"/>
        <v>0</v>
      </c>
      <c r="CH57" s="383">
        <f t="shared" si="41"/>
        <v>0</v>
      </c>
    </row>
    <row r="58" spans="1:86" ht="39.75" customHeight="1" x14ac:dyDescent="0.35">
      <c r="A58" s="25">
        <v>6</v>
      </c>
      <c r="B58" s="25">
        <v>4</v>
      </c>
      <c r="C58" s="25" t="s">
        <v>437</v>
      </c>
      <c r="D58" s="25" t="s">
        <v>214</v>
      </c>
      <c r="E58" s="42" t="s">
        <v>364</v>
      </c>
      <c r="F58" s="25">
        <v>57</v>
      </c>
      <c r="G58" s="377" t="s">
        <v>443</v>
      </c>
      <c r="H58" s="387" t="s">
        <v>444</v>
      </c>
      <c r="I58" s="43" t="s">
        <v>445</v>
      </c>
      <c r="J58" s="25" t="s">
        <v>103</v>
      </c>
      <c r="K58" s="25"/>
      <c r="L58" s="25"/>
      <c r="M58" s="25"/>
      <c r="N58" s="25" t="s">
        <v>104</v>
      </c>
      <c r="O58" s="25" t="s">
        <v>105</v>
      </c>
      <c r="P58" s="25" t="s">
        <v>446</v>
      </c>
      <c r="Q58" s="25" t="s">
        <v>106</v>
      </c>
      <c r="R58" s="25" t="s">
        <v>441</v>
      </c>
      <c r="S58" s="25" t="s">
        <v>338</v>
      </c>
      <c r="T58" s="25" t="s">
        <v>182</v>
      </c>
      <c r="U58" s="25" t="s">
        <v>252</v>
      </c>
      <c r="V58" s="25" t="s">
        <v>182</v>
      </c>
      <c r="W58" s="25"/>
      <c r="X58" s="25"/>
      <c r="Y58" s="25"/>
      <c r="Z58" s="25"/>
      <c r="AA58" s="105" t="s">
        <v>299</v>
      </c>
      <c r="AB58" s="25" t="s">
        <v>143</v>
      </c>
      <c r="AC58" s="27"/>
      <c r="AD58" s="379">
        <f t="shared" si="0"/>
        <v>16250</v>
      </c>
      <c r="AE58" s="380">
        <f t="shared" si="1"/>
        <v>0</v>
      </c>
      <c r="AF58" s="380">
        <f t="shared" si="2"/>
        <v>0</v>
      </c>
      <c r="AG58" s="380">
        <f t="shared" si="3"/>
        <v>16250</v>
      </c>
      <c r="AH58" s="380">
        <f t="shared" si="4"/>
        <v>16250</v>
      </c>
      <c r="AI58" s="380">
        <f t="shared" si="5"/>
        <v>0</v>
      </c>
      <c r="AJ58" s="380">
        <f t="shared" si="27"/>
        <v>0</v>
      </c>
      <c r="AK58" s="380">
        <f t="shared" si="28"/>
        <v>0</v>
      </c>
      <c r="AL58" s="380">
        <f t="shared" si="29"/>
        <v>0</v>
      </c>
      <c r="AM58" s="380">
        <f t="shared" si="30"/>
        <v>0</v>
      </c>
      <c r="AN58" s="380">
        <f t="shared" si="31"/>
        <v>16250</v>
      </c>
      <c r="AO58" s="380">
        <f t="shared" si="32"/>
        <v>0</v>
      </c>
      <c r="AP58" s="381">
        <f t="shared" si="12"/>
        <v>16250</v>
      </c>
      <c r="AQ58" s="381">
        <f t="shared" si="33"/>
        <v>16250</v>
      </c>
      <c r="AR58" s="381">
        <f t="shared" si="34"/>
        <v>0</v>
      </c>
      <c r="AS58" s="381">
        <f>BE58*'Données de référence'!$B$3+Rappel_2019!BF58*'Données de référence'!$B$2+Rappel_2019!BG58*'Données de référence'!$B$4+Rappel_2019!BH58</f>
        <v>0</v>
      </c>
      <c r="AT58" s="381">
        <f t="shared" si="15"/>
        <v>0</v>
      </c>
      <c r="AU58" s="381">
        <f>BJ58*'Données de référence'!$C$3+Rappel_2019!BK58*'Données de référence'!$C$2+Rappel_2019!BL58*'Données de référence'!$C$4+Rappel_2019!BM58</f>
        <v>0</v>
      </c>
      <c r="AV58" s="381">
        <f t="shared" si="16"/>
        <v>0</v>
      </c>
      <c r="AW58" s="381">
        <f t="shared" si="35"/>
        <v>16250</v>
      </c>
      <c r="AX58" s="381">
        <f t="shared" si="36"/>
        <v>0</v>
      </c>
      <c r="AY58" s="381">
        <f>BO58*'Données de référence'!$D$3+Rappel_2019!BP58*'Données de référence'!$D$2+Rappel_2019!BQ58*'Données de référence'!$D$4+Rappel_2019!BR58</f>
        <v>16250</v>
      </c>
      <c r="AZ58" s="381">
        <f t="shared" si="19"/>
        <v>0</v>
      </c>
      <c r="BA58" s="381">
        <f>BT58*'Données de référence'!$D$3+Rappel_2019!BU58*'Données de référence'!$D$2+Rappel_2019!BV58*'Données de référence'!$D$4+Rappel_2019!BW58</f>
        <v>0</v>
      </c>
      <c r="BB58" s="381">
        <f t="shared" si="20"/>
        <v>0</v>
      </c>
      <c r="BC58" s="381">
        <f>BY58*'Données de référence'!$D$3+Rappel_2019!BZ58*'Données de référence'!$D$2+Rappel_2019!CA58*'Données de référence'!$D$4+Rappel_2019!CB58</f>
        <v>0</v>
      </c>
      <c r="BD58" s="381">
        <f t="shared" si="21"/>
        <v>0</v>
      </c>
      <c r="BE58" s="48"/>
      <c r="BF58" s="48"/>
      <c r="BG58" s="48"/>
      <c r="BH58" s="48"/>
      <c r="BI58" s="48"/>
      <c r="BJ58" s="49"/>
      <c r="BK58" s="49"/>
      <c r="BL58" s="49"/>
      <c r="BM58" s="49"/>
      <c r="BN58" s="49"/>
      <c r="BO58" s="50">
        <v>100</v>
      </c>
      <c r="BP58" s="50"/>
      <c r="BQ58" s="50">
        <v>50</v>
      </c>
      <c r="BR58" s="50"/>
      <c r="BS58" s="50"/>
      <c r="BT58" s="50"/>
      <c r="BU58" s="50"/>
      <c r="BV58" s="50"/>
      <c r="BW58" s="50"/>
      <c r="BX58" s="50"/>
      <c r="BY58" s="50"/>
      <c r="BZ58" s="50"/>
      <c r="CA58" s="50"/>
      <c r="CB58" s="50"/>
      <c r="CC58" s="50"/>
      <c r="CD58" s="383">
        <f t="shared" si="37"/>
        <v>100</v>
      </c>
      <c r="CE58" s="383">
        <f t="shared" si="38"/>
        <v>0</v>
      </c>
      <c r="CF58" s="383">
        <f t="shared" si="39"/>
        <v>50</v>
      </c>
      <c r="CG58" s="383">
        <f t="shared" si="40"/>
        <v>0</v>
      </c>
      <c r="CH58" s="383">
        <f t="shared" si="41"/>
        <v>0</v>
      </c>
    </row>
    <row r="59" spans="1:86" ht="39.75" customHeight="1" x14ac:dyDescent="0.35">
      <c r="A59" s="25">
        <v>36</v>
      </c>
      <c r="B59" s="25">
        <v>4</v>
      </c>
      <c r="C59" s="25" t="s">
        <v>437</v>
      </c>
      <c r="D59" s="25" t="s">
        <v>170</v>
      </c>
      <c r="E59" s="42" t="s">
        <v>447</v>
      </c>
      <c r="F59" s="25">
        <v>58</v>
      </c>
      <c r="G59" s="377" t="s">
        <v>448</v>
      </c>
      <c r="H59" s="27" t="s">
        <v>449</v>
      </c>
      <c r="I59" s="378" t="s">
        <v>450</v>
      </c>
      <c r="J59" s="25" t="s">
        <v>103</v>
      </c>
      <c r="K59" s="25"/>
      <c r="L59" s="25"/>
      <c r="M59" s="25"/>
      <c r="N59" s="25" t="s">
        <v>104</v>
      </c>
      <c r="O59" s="25"/>
      <c r="P59" s="25"/>
      <c r="Q59" s="25" t="s">
        <v>106</v>
      </c>
      <c r="R59" s="25"/>
      <c r="S59" s="25" t="s">
        <v>155</v>
      </c>
      <c r="T59" s="25" t="s">
        <v>156</v>
      </c>
      <c r="U59" s="25" t="s">
        <v>183</v>
      </c>
      <c r="V59" s="25" t="s">
        <v>182</v>
      </c>
      <c r="W59" s="25"/>
      <c r="X59" s="25"/>
      <c r="Y59" s="25"/>
      <c r="Z59" s="25"/>
      <c r="AA59" s="25" t="s">
        <v>240</v>
      </c>
      <c r="AB59" s="25" t="s">
        <v>241</v>
      </c>
      <c r="AC59" s="27"/>
      <c r="AD59" s="379">
        <f t="shared" si="0"/>
        <v>330651.52000000002</v>
      </c>
      <c r="AE59" s="380">
        <f t="shared" si="1"/>
        <v>9440</v>
      </c>
      <c r="AF59" s="380">
        <f t="shared" si="2"/>
        <v>18571.52</v>
      </c>
      <c r="AG59" s="380">
        <f t="shared" si="3"/>
        <v>302640</v>
      </c>
      <c r="AH59" s="380">
        <f t="shared" si="4"/>
        <v>330651.52000000002</v>
      </c>
      <c r="AI59" s="380">
        <f t="shared" si="5"/>
        <v>0</v>
      </c>
      <c r="AJ59" s="380">
        <f t="shared" si="27"/>
        <v>9440</v>
      </c>
      <c r="AK59" s="380">
        <f t="shared" si="28"/>
        <v>0</v>
      </c>
      <c r="AL59" s="380">
        <f t="shared" si="29"/>
        <v>18571.52</v>
      </c>
      <c r="AM59" s="380">
        <f t="shared" si="30"/>
        <v>0</v>
      </c>
      <c r="AN59" s="380">
        <f t="shared" si="31"/>
        <v>302640</v>
      </c>
      <c r="AO59" s="380">
        <f t="shared" si="32"/>
        <v>0</v>
      </c>
      <c r="AP59" s="381">
        <f t="shared" si="12"/>
        <v>337654.4</v>
      </c>
      <c r="AQ59" s="381">
        <f t="shared" si="33"/>
        <v>337654.4</v>
      </c>
      <c r="AR59" s="381">
        <f t="shared" si="34"/>
        <v>0</v>
      </c>
      <c r="AS59" s="381">
        <f>BE59*'Données de référence'!$B$3+Rappel_2019!BF59*'Données de référence'!$B$2+Rappel_2019!BG59*'Données de référence'!$B$4+Rappel_2019!BH59</f>
        <v>11800</v>
      </c>
      <c r="AT59" s="381">
        <f t="shared" si="15"/>
        <v>0</v>
      </c>
      <c r="AU59" s="381">
        <f>BJ59*'Données de référence'!$C$3+Rappel_2019!BK59*'Données de référence'!$C$2+Rappel_2019!BL59*'Données de référence'!$C$4+Rappel_2019!BM59</f>
        <v>23214.400000000001</v>
      </c>
      <c r="AV59" s="381">
        <f t="shared" si="16"/>
        <v>0</v>
      </c>
      <c r="AW59" s="381">
        <f t="shared" si="35"/>
        <v>302640</v>
      </c>
      <c r="AX59" s="381">
        <f t="shared" si="36"/>
        <v>0</v>
      </c>
      <c r="AY59" s="381">
        <f>BO59*'Données de référence'!$D$3+Rappel_2019!BP59*'Données de référence'!$D$2+Rappel_2019!BQ59*'Données de référence'!$D$4+Rappel_2019!BR59</f>
        <v>34100</v>
      </c>
      <c r="AZ59" s="381">
        <f t="shared" si="19"/>
        <v>0</v>
      </c>
      <c r="BA59" s="381">
        <f>BT59*'Données de référence'!$D$3+Rappel_2019!BU59*'Données de référence'!$D$2+Rappel_2019!BV59*'Données de référence'!$D$4+Rappel_2019!BW59</f>
        <v>51240</v>
      </c>
      <c r="BB59" s="381">
        <f t="shared" si="20"/>
        <v>0</v>
      </c>
      <c r="BC59" s="381">
        <f>BY59*'Données de référence'!$D$3+Rappel_2019!BZ59*'Données de référence'!$D$2+Rappel_2019!CA59*'Données de référence'!$D$4+Rappel_2019!CB59</f>
        <v>217300</v>
      </c>
      <c r="BD59" s="381">
        <f t="shared" si="21"/>
        <v>0</v>
      </c>
      <c r="BE59" s="48">
        <v>100</v>
      </c>
      <c r="BF59" s="48"/>
      <c r="BG59" s="48"/>
      <c r="BH59" s="48"/>
      <c r="BI59" s="48"/>
      <c r="BJ59" s="49">
        <v>120</v>
      </c>
      <c r="BK59" s="49">
        <v>80</v>
      </c>
      <c r="BL59" s="49"/>
      <c r="BM59" s="65">
        <v>3400</v>
      </c>
      <c r="BN59" s="49"/>
      <c r="BO59" s="50">
        <v>150</v>
      </c>
      <c r="BP59" s="50">
        <v>75</v>
      </c>
      <c r="BQ59" s="50"/>
      <c r="BR59" s="50">
        <v>2000</v>
      </c>
      <c r="BS59" s="50"/>
      <c r="BT59" s="50">
        <f>270+50</f>
        <v>320</v>
      </c>
      <c r="BU59" s="50">
        <v>30</v>
      </c>
      <c r="BV59" s="50">
        <v>80</v>
      </c>
      <c r="BW59" s="50">
        <v>600</v>
      </c>
      <c r="BX59" s="50"/>
      <c r="BY59" s="50"/>
      <c r="BZ59" s="50">
        <v>900</v>
      </c>
      <c r="CA59" s="50">
        <v>500</v>
      </c>
      <c r="CB59" s="50"/>
      <c r="CC59" s="50"/>
      <c r="CD59" s="383">
        <f t="shared" si="37"/>
        <v>470</v>
      </c>
      <c r="CE59" s="383">
        <f t="shared" si="38"/>
        <v>1005</v>
      </c>
      <c r="CF59" s="383">
        <f t="shared" si="39"/>
        <v>580</v>
      </c>
      <c r="CG59" s="383">
        <f t="shared" si="40"/>
        <v>2600</v>
      </c>
      <c r="CH59" s="383">
        <f t="shared" si="41"/>
        <v>0</v>
      </c>
    </row>
    <row r="60" spans="1:86" ht="39.75" customHeight="1" x14ac:dyDescent="0.35">
      <c r="A60" s="25">
        <v>36</v>
      </c>
      <c r="B60" s="25">
        <v>4</v>
      </c>
      <c r="C60" s="25" t="s">
        <v>437</v>
      </c>
      <c r="D60" s="25" t="s">
        <v>170</v>
      </c>
      <c r="E60" s="42" t="s">
        <v>447</v>
      </c>
      <c r="F60" s="25">
        <v>59</v>
      </c>
      <c r="G60" s="377" t="s">
        <v>451</v>
      </c>
      <c r="H60" s="27" t="s">
        <v>452</v>
      </c>
      <c r="I60" s="378" t="s">
        <v>453</v>
      </c>
      <c r="J60" s="25" t="s">
        <v>103</v>
      </c>
      <c r="K60" s="25"/>
      <c r="L60" s="25"/>
      <c r="M60" s="25"/>
      <c r="N60" s="25" t="s">
        <v>104</v>
      </c>
      <c r="O60" s="25"/>
      <c r="P60" s="25"/>
      <c r="Q60" s="25" t="s">
        <v>106</v>
      </c>
      <c r="R60" s="25"/>
      <c r="S60" s="25" t="s">
        <v>183</v>
      </c>
      <c r="T60" s="25" t="s">
        <v>182</v>
      </c>
      <c r="U60" s="25" t="s">
        <v>107</v>
      </c>
      <c r="V60" s="25" t="s">
        <v>156</v>
      </c>
      <c r="W60" s="25" t="s">
        <v>393</v>
      </c>
      <c r="X60" s="25" t="s">
        <v>182</v>
      </c>
      <c r="Y60" s="25"/>
      <c r="Z60" s="25"/>
      <c r="AA60" s="25" t="s">
        <v>240</v>
      </c>
      <c r="AB60" s="25" t="s">
        <v>241</v>
      </c>
      <c r="AC60" s="27"/>
      <c r="AD60" s="379">
        <f t="shared" si="0"/>
        <v>166586.96</v>
      </c>
      <c r="AE60" s="380">
        <f t="shared" si="1"/>
        <v>16048</v>
      </c>
      <c r="AF60" s="380">
        <f t="shared" si="2"/>
        <v>16128.960000000001</v>
      </c>
      <c r="AG60" s="380">
        <f t="shared" si="3"/>
        <v>134410</v>
      </c>
      <c r="AH60" s="380">
        <f t="shared" si="4"/>
        <v>166586.96</v>
      </c>
      <c r="AI60" s="380">
        <f t="shared" si="5"/>
        <v>0</v>
      </c>
      <c r="AJ60" s="380">
        <f t="shared" si="27"/>
        <v>16048</v>
      </c>
      <c r="AK60" s="380">
        <f t="shared" si="28"/>
        <v>0</v>
      </c>
      <c r="AL60" s="380">
        <f t="shared" si="29"/>
        <v>16128.960000000001</v>
      </c>
      <c r="AM60" s="380">
        <f t="shared" si="30"/>
        <v>0</v>
      </c>
      <c r="AN60" s="380">
        <f t="shared" si="31"/>
        <v>134410</v>
      </c>
      <c r="AO60" s="380">
        <f t="shared" si="32"/>
        <v>0</v>
      </c>
      <c r="AP60" s="381">
        <f t="shared" si="12"/>
        <v>174631.2</v>
      </c>
      <c r="AQ60" s="381">
        <f t="shared" si="33"/>
        <v>174631.2</v>
      </c>
      <c r="AR60" s="381">
        <f t="shared" si="34"/>
        <v>0</v>
      </c>
      <c r="AS60" s="381">
        <f>BE60*'Données de référence'!$B$3+Rappel_2019!BF60*'Données de référence'!$B$2+Rappel_2019!BG60*'Données de référence'!$B$4+Rappel_2019!BH60</f>
        <v>20060</v>
      </c>
      <c r="AT60" s="381">
        <f t="shared" si="15"/>
        <v>0</v>
      </c>
      <c r="AU60" s="381">
        <f>BJ60*'Données de référence'!$C$3+Rappel_2019!BK60*'Données de référence'!$C$2+Rappel_2019!BL60*'Données de référence'!$C$4+Rappel_2019!BM60</f>
        <v>20161.2</v>
      </c>
      <c r="AV60" s="381">
        <f t="shared" si="16"/>
        <v>0</v>
      </c>
      <c r="AW60" s="381">
        <f t="shared" si="35"/>
        <v>134410</v>
      </c>
      <c r="AX60" s="381">
        <f t="shared" si="36"/>
        <v>0</v>
      </c>
      <c r="AY60" s="381">
        <f>BO60*'Données de référence'!$D$3+Rappel_2019!BP60*'Données de référence'!$D$2+Rappel_2019!BQ60*'Données de référence'!$D$4+Rappel_2019!BR60</f>
        <v>21400</v>
      </c>
      <c r="AZ60" s="381">
        <f t="shared" si="19"/>
        <v>0</v>
      </c>
      <c r="BA60" s="381">
        <f>BT60*'Données de référence'!$D$3+Rappel_2019!BU60*'Données de référence'!$D$2+Rappel_2019!BV60*'Données de référence'!$D$4+Rappel_2019!BW60</f>
        <v>19920</v>
      </c>
      <c r="BB60" s="381">
        <f t="shared" si="20"/>
        <v>0</v>
      </c>
      <c r="BC60" s="381">
        <f>BY60*'Données de référence'!$D$3+Rappel_2019!BZ60*'Données de référence'!$D$2+Rappel_2019!CA60*'Données de référence'!$D$4+Rappel_2019!CB60</f>
        <v>93090</v>
      </c>
      <c r="BD60" s="381">
        <f t="shared" si="21"/>
        <v>0</v>
      </c>
      <c r="BE60" s="48">
        <v>170</v>
      </c>
      <c r="BF60" s="48"/>
      <c r="BG60" s="48"/>
      <c r="BH60" s="48"/>
      <c r="BI60" s="48"/>
      <c r="BJ60" s="49">
        <v>100</v>
      </c>
      <c r="BK60" s="49">
        <v>80</v>
      </c>
      <c r="BL60" s="49"/>
      <c r="BM60" s="49">
        <v>2000</v>
      </c>
      <c r="BN60" s="49"/>
      <c r="BO60" s="50">
        <v>100</v>
      </c>
      <c r="BP60" s="50">
        <v>50</v>
      </c>
      <c r="BQ60" s="50"/>
      <c r="BR60" s="50"/>
      <c r="BS60" s="50"/>
      <c r="BT60" s="50">
        <v>120</v>
      </c>
      <c r="BU60" s="50">
        <v>30</v>
      </c>
      <c r="BV60" s="50"/>
      <c r="BW60" s="50"/>
      <c r="BX60" s="50"/>
      <c r="BY60" s="50"/>
      <c r="BZ60" s="50">
        <v>200</v>
      </c>
      <c r="CA60" s="50">
        <v>500</v>
      </c>
      <c r="CB60" s="65">
        <v>10190</v>
      </c>
      <c r="CC60" s="50"/>
      <c r="CD60" s="383">
        <f t="shared" si="37"/>
        <v>220</v>
      </c>
      <c r="CE60" s="383">
        <f t="shared" si="38"/>
        <v>280</v>
      </c>
      <c r="CF60" s="383">
        <f t="shared" si="39"/>
        <v>500</v>
      </c>
      <c r="CG60" s="383">
        <f t="shared" si="40"/>
        <v>10190</v>
      </c>
      <c r="CH60" s="383">
        <f t="shared" si="41"/>
        <v>0</v>
      </c>
    </row>
    <row r="61" spans="1:86" ht="39.75" customHeight="1" x14ac:dyDescent="0.35">
      <c r="A61" s="25">
        <v>32</v>
      </c>
      <c r="B61" s="25">
        <v>4</v>
      </c>
      <c r="C61" s="25" t="s">
        <v>454</v>
      </c>
      <c r="D61" s="25" t="s">
        <v>170</v>
      </c>
      <c r="E61" s="42" t="s">
        <v>266</v>
      </c>
      <c r="F61" s="25">
        <v>60</v>
      </c>
      <c r="G61" s="377" t="s">
        <v>455</v>
      </c>
      <c r="H61" s="27" t="s">
        <v>456</v>
      </c>
      <c r="I61" s="378" t="s">
        <v>457</v>
      </c>
      <c r="J61" s="25" t="s">
        <v>103</v>
      </c>
      <c r="K61" s="25"/>
      <c r="L61" s="25"/>
      <c r="M61" s="25"/>
      <c r="N61" s="25" t="s">
        <v>104</v>
      </c>
      <c r="O61" s="80" t="s">
        <v>105</v>
      </c>
      <c r="P61" s="81"/>
      <c r="Q61" s="25" t="s">
        <v>106</v>
      </c>
      <c r="R61" s="81"/>
      <c r="S61" s="80" t="s">
        <v>125</v>
      </c>
      <c r="T61" s="80" t="s">
        <v>270</v>
      </c>
      <c r="U61" s="80" t="s">
        <v>222</v>
      </c>
      <c r="V61" s="80" t="s">
        <v>359</v>
      </c>
      <c r="W61" s="25"/>
      <c r="X61" s="25"/>
      <c r="Y61" s="25"/>
      <c r="Z61" s="25"/>
      <c r="AA61" s="80" t="s">
        <v>271</v>
      </c>
      <c r="AB61" s="80" t="s">
        <v>241</v>
      </c>
      <c r="AC61" s="27"/>
      <c r="AD61" s="379">
        <f t="shared" si="0"/>
        <v>90155.199999999997</v>
      </c>
      <c r="AE61" s="380">
        <f t="shared" si="1"/>
        <v>68440</v>
      </c>
      <c r="AF61" s="380">
        <f t="shared" si="2"/>
        <v>11095.2</v>
      </c>
      <c r="AG61" s="380">
        <f t="shared" si="3"/>
        <v>10620</v>
      </c>
      <c r="AH61" s="380">
        <f t="shared" si="4"/>
        <v>90155.199999999997</v>
      </c>
      <c r="AI61" s="380">
        <f t="shared" si="5"/>
        <v>0</v>
      </c>
      <c r="AJ61" s="380">
        <f t="shared" si="27"/>
        <v>68440</v>
      </c>
      <c r="AK61" s="380">
        <f t="shared" si="28"/>
        <v>0</v>
      </c>
      <c r="AL61" s="380">
        <f t="shared" si="29"/>
        <v>11095.2</v>
      </c>
      <c r="AM61" s="380">
        <f t="shared" si="30"/>
        <v>0</v>
      </c>
      <c r="AN61" s="380">
        <f t="shared" si="31"/>
        <v>10620</v>
      </c>
      <c r="AO61" s="380">
        <f t="shared" si="32"/>
        <v>0</v>
      </c>
      <c r="AP61" s="381">
        <f t="shared" si="12"/>
        <v>110039</v>
      </c>
      <c r="AQ61" s="381">
        <f t="shared" si="33"/>
        <v>110039</v>
      </c>
      <c r="AR61" s="381">
        <f t="shared" si="34"/>
        <v>0</v>
      </c>
      <c r="AS61" s="381">
        <f>BE61*'Données de référence'!$B$3+Rappel_2019!BF61*'Données de référence'!$B$2+Rappel_2019!BG61*'Données de référence'!$B$4+Rappel_2019!BH61</f>
        <v>85550</v>
      </c>
      <c r="AT61" s="381">
        <f t="shared" si="15"/>
        <v>0</v>
      </c>
      <c r="AU61" s="381">
        <f>BJ61*'Données de référence'!$C$3+Rappel_2019!BK61*'Données de référence'!$C$2+Rappel_2019!BL61*'Données de référence'!$C$4+Rappel_2019!BM61</f>
        <v>13869</v>
      </c>
      <c r="AV61" s="381">
        <f t="shared" si="16"/>
        <v>0</v>
      </c>
      <c r="AW61" s="381">
        <f t="shared" si="35"/>
        <v>10620</v>
      </c>
      <c r="AX61" s="381">
        <f t="shared" si="36"/>
        <v>0</v>
      </c>
      <c r="AY61" s="381">
        <f>BO61*'Données de référence'!$D$3+Rappel_2019!BP61*'Données de référence'!$D$2+Rappel_2019!BQ61*'Données de référence'!$D$4+Rappel_2019!BR61</f>
        <v>5900</v>
      </c>
      <c r="AZ61" s="381">
        <f t="shared" si="19"/>
        <v>0</v>
      </c>
      <c r="BA61" s="381">
        <f>BT61*'Données de référence'!$D$3+Rappel_2019!BU61*'Données de référence'!$D$2+Rappel_2019!BV61*'Données de référence'!$D$4+Rappel_2019!BW61</f>
        <v>4720</v>
      </c>
      <c r="BB61" s="381">
        <f t="shared" si="20"/>
        <v>0</v>
      </c>
      <c r="BC61" s="381">
        <f>BY61*'Données de référence'!$D$3+Rappel_2019!BZ61*'Données de référence'!$D$2+Rappel_2019!CA61*'Données de référence'!$D$4+Rappel_2019!CB61</f>
        <v>0</v>
      </c>
      <c r="BD61" s="381">
        <f t="shared" si="21"/>
        <v>0</v>
      </c>
      <c r="BE61" s="48">
        <v>725</v>
      </c>
      <c r="BF61" s="48"/>
      <c r="BG61" s="48"/>
      <c r="BH61" s="48"/>
      <c r="BI61" s="48"/>
      <c r="BJ61" s="49"/>
      <c r="BK61" s="49">
        <v>100</v>
      </c>
      <c r="BL61" s="49"/>
      <c r="BM61" s="49">
        <v>1500</v>
      </c>
      <c r="BN61" s="49"/>
      <c r="BO61" s="50">
        <v>50</v>
      </c>
      <c r="BP61" s="50"/>
      <c r="BQ61" s="50"/>
      <c r="BR61" s="50"/>
      <c r="BS61" s="50"/>
      <c r="BT61" s="50">
        <v>40</v>
      </c>
      <c r="BU61" s="50"/>
      <c r="BV61" s="50"/>
      <c r="BW61" s="50"/>
      <c r="BX61" s="50"/>
      <c r="BY61" s="50"/>
      <c r="BZ61" s="50"/>
      <c r="CA61" s="50"/>
      <c r="CB61" s="50"/>
      <c r="CC61" s="50"/>
      <c r="CD61" s="383">
        <f t="shared" si="37"/>
        <v>90</v>
      </c>
      <c r="CE61" s="383">
        <f t="shared" si="38"/>
        <v>0</v>
      </c>
      <c r="CF61" s="383">
        <f t="shared" si="39"/>
        <v>0</v>
      </c>
      <c r="CG61" s="383">
        <f t="shared" si="40"/>
        <v>0</v>
      </c>
      <c r="CH61" s="383">
        <f t="shared" si="41"/>
        <v>0</v>
      </c>
    </row>
    <row r="62" spans="1:86" ht="39.75" customHeight="1" x14ac:dyDescent="0.35">
      <c r="A62" s="25">
        <v>32</v>
      </c>
      <c r="B62" s="25">
        <v>4</v>
      </c>
      <c r="C62" s="25" t="s">
        <v>454</v>
      </c>
      <c r="D62" s="25" t="s">
        <v>225</v>
      </c>
      <c r="E62" s="42" t="s">
        <v>458</v>
      </c>
      <c r="F62" s="25">
        <v>61</v>
      </c>
      <c r="G62" s="377" t="s">
        <v>459</v>
      </c>
      <c r="H62" s="245" t="s">
        <v>459</v>
      </c>
      <c r="I62" s="404" t="s">
        <v>460</v>
      </c>
      <c r="J62" s="25" t="s">
        <v>103</v>
      </c>
      <c r="K62" s="25"/>
      <c r="L62" s="25"/>
      <c r="M62" s="25"/>
      <c r="N62" s="25" t="s">
        <v>104</v>
      </c>
      <c r="O62" s="25" t="s">
        <v>105</v>
      </c>
      <c r="P62" s="25"/>
      <c r="Q62" s="25" t="s">
        <v>106</v>
      </c>
      <c r="R62" s="25"/>
      <c r="S62" s="25" t="s">
        <v>298</v>
      </c>
      <c r="T62" s="25" t="s">
        <v>182</v>
      </c>
      <c r="U62" s="25"/>
      <c r="V62" s="25"/>
      <c r="W62" s="25"/>
      <c r="X62" s="25"/>
      <c r="Y62" s="25"/>
      <c r="Z62" s="25"/>
      <c r="AA62" s="80" t="s">
        <v>271</v>
      </c>
      <c r="AB62" s="80" t="s">
        <v>110</v>
      </c>
      <c r="AC62" s="27"/>
      <c r="AD62" s="379">
        <f t="shared" si="0"/>
        <v>40000</v>
      </c>
      <c r="AE62" s="380">
        <f t="shared" si="1"/>
        <v>40000</v>
      </c>
      <c r="AF62" s="380">
        <f t="shared" si="2"/>
        <v>0</v>
      </c>
      <c r="AG62" s="380">
        <f t="shared" si="3"/>
        <v>0</v>
      </c>
      <c r="AH62" s="380">
        <f t="shared" si="4"/>
        <v>40000</v>
      </c>
      <c r="AI62" s="380">
        <f t="shared" si="5"/>
        <v>0</v>
      </c>
      <c r="AJ62" s="380">
        <f t="shared" si="27"/>
        <v>40000</v>
      </c>
      <c r="AK62" s="380">
        <f t="shared" si="28"/>
        <v>0</v>
      </c>
      <c r="AL62" s="380">
        <f t="shared" si="29"/>
        <v>0</v>
      </c>
      <c r="AM62" s="380">
        <f t="shared" si="30"/>
        <v>0</v>
      </c>
      <c r="AN62" s="380">
        <f t="shared" si="31"/>
        <v>0</v>
      </c>
      <c r="AO62" s="380">
        <f t="shared" si="32"/>
        <v>0</v>
      </c>
      <c r="AP62" s="381">
        <f t="shared" si="12"/>
        <v>50000</v>
      </c>
      <c r="AQ62" s="381">
        <f t="shared" si="33"/>
        <v>50000</v>
      </c>
      <c r="AR62" s="381">
        <f t="shared" si="34"/>
        <v>0</v>
      </c>
      <c r="AS62" s="381">
        <f>BE62*'Données de référence'!$B$3+Rappel_2019!BF62*'Données de référence'!$B$2+Rappel_2019!BG62*'Données de référence'!$B$4+Rappel_2019!BH62</f>
        <v>50000</v>
      </c>
      <c r="AT62" s="381">
        <f t="shared" si="15"/>
        <v>0</v>
      </c>
      <c r="AU62" s="381">
        <f>BJ62*'Données de référence'!$C$3+Rappel_2019!BK62*'Données de référence'!$C$2+Rappel_2019!BL62*'Données de référence'!$C$4+Rappel_2019!BM62</f>
        <v>0</v>
      </c>
      <c r="AV62" s="381">
        <f t="shared" si="16"/>
        <v>0</v>
      </c>
      <c r="AW62" s="381">
        <f t="shared" si="35"/>
        <v>0</v>
      </c>
      <c r="AX62" s="381">
        <f t="shared" si="36"/>
        <v>0</v>
      </c>
      <c r="AY62" s="381">
        <f>BO62*'Données de référence'!$D$3+Rappel_2019!BP62*'Données de référence'!$D$2+Rappel_2019!BQ62*'Données de référence'!$D$4+Rappel_2019!BR62</f>
        <v>0</v>
      </c>
      <c r="AZ62" s="381">
        <f t="shared" si="19"/>
        <v>0</v>
      </c>
      <c r="BA62" s="381">
        <f>BT62*'Données de référence'!$D$3+Rappel_2019!BU62*'Données de référence'!$D$2+Rappel_2019!BV62*'Données de référence'!$D$4+Rappel_2019!BW62</f>
        <v>0</v>
      </c>
      <c r="BB62" s="381">
        <f t="shared" si="20"/>
        <v>0</v>
      </c>
      <c r="BC62" s="381">
        <f>BY62*'Données de référence'!$D$3+Rappel_2019!BZ62*'Données de référence'!$D$2+Rappel_2019!CA62*'Données de référence'!$D$4+Rappel_2019!CB62</f>
        <v>0</v>
      </c>
      <c r="BD62" s="381">
        <f t="shared" si="21"/>
        <v>0</v>
      </c>
      <c r="BE62" s="48"/>
      <c r="BF62" s="48"/>
      <c r="BG62" s="48"/>
      <c r="BH62" s="48">
        <v>50000</v>
      </c>
      <c r="BI62" s="48"/>
      <c r="BJ62" s="49"/>
      <c r="BK62" s="49"/>
      <c r="BL62" s="49"/>
      <c r="BM62" s="49"/>
      <c r="BN62" s="49"/>
      <c r="BO62" s="50"/>
      <c r="BP62" s="50"/>
      <c r="BQ62" s="50"/>
      <c r="BR62" s="50"/>
      <c r="BS62" s="50"/>
      <c r="BT62" s="50"/>
      <c r="BU62" s="50"/>
      <c r="BV62" s="50"/>
      <c r="BW62" s="50"/>
      <c r="BX62" s="50"/>
      <c r="BY62" s="50"/>
      <c r="BZ62" s="50"/>
      <c r="CA62" s="50"/>
      <c r="CB62" s="50"/>
      <c r="CC62" s="50"/>
      <c r="CD62" s="383">
        <f t="shared" si="37"/>
        <v>0</v>
      </c>
      <c r="CE62" s="383">
        <f t="shared" si="38"/>
        <v>0</v>
      </c>
      <c r="CF62" s="383">
        <f t="shared" si="39"/>
        <v>0</v>
      </c>
      <c r="CG62" s="383">
        <f t="shared" si="40"/>
        <v>0</v>
      </c>
      <c r="CH62" s="383">
        <f t="shared" si="41"/>
        <v>0</v>
      </c>
    </row>
    <row r="63" spans="1:86" ht="39.75" customHeight="1" x14ac:dyDescent="0.35">
      <c r="A63" s="25">
        <v>32</v>
      </c>
      <c r="B63" s="25">
        <v>4</v>
      </c>
      <c r="C63" s="25" t="s">
        <v>454</v>
      </c>
      <c r="D63" s="25" t="s">
        <v>225</v>
      </c>
      <c r="E63" s="42" t="s">
        <v>458</v>
      </c>
      <c r="F63" s="25">
        <v>62</v>
      </c>
      <c r="G63" s="377" t="s">
        <v>461</v>
      </c>
      <c r="H63" s="245" t="s">
        <v>462</v>
      </c>
      <c r="I63" s="43" t="s">
        <v>463</v>
      </c>
      <c r="J63" s="25" t="s">
        <v>276</v>
      </c>
      <c r="K63" s="25"/>
      <c r="L63" s="25"/>
      <c r="M63" s="25"/>
      <c r="N63" s="25" t="s">
        <v>115</v>
      </c>
      <c r="O63" s="25" t="s">
        <v>105</v>
      </c>
      <c r="P63" s="25" t="s">
        <v>464</v>
      </c>
      <c r="Q63" s="25" t="s">
        <v>106</v>
      </c>
      <c r="R63" s="25"/>
      <c r="S63" s="25" t="s">
        <v>298</v>
      </c>
      <c r="T63" s="25" t="s">
        <v>167</v>
      </c>
      <c r="U63" s="25"/>
      <c r="V63" s="25"/>
      <c r="W63" s="25"/>
      <c r="X63" s="25"/>
      <c r="Y63" s="25"/>
      <c r="Z63" s="25"/>
      <c r="AA63" s="80" t="s">
        <v>271</v>
      </c>
      <c r="AB63" s="80" t="s">
        <v>110</v>
      </c>
      <c r="AC63" s="62"/>
      <c r="AD63" s="379">
        <f t="shared" si="0"/>
        <v>50032</v>
      </c>
      <c r="AE63" s="380">
        <f t="shared" si="1"/>
        <v>50032</v>
      </c>
      <c r="AF63" s="380">
        <f t="shared" si="2"/>
        <v>0</v>
      </c>
      <c r="AG63" s="380">
        <f t="shared" si="3"/>
        <v>0</v>
      </c>
      <c r="AH63" s="380">
        <f t="shared" si="4"/>
        <v>50032</v>
      </c>
      <c r="AI63" s="380">
        <f t="shared" si="5"/>
        <v>0</v>
      </c>
      <c r="AJ63" s="380">
        <f t="shared" si="27"/>
        <v>50032</v>
      </c>
      <c r="AK63" s="380">
        <f t="shared" si="28"/>
        <v>0</v>
      </c>
      <c r="AL63" s="380">
        <f t="shared" si="29"/>
        <v>0</v>
      </c>
      <c r="AM63" s="380">
        <f t="shared" si="30"/>
        <v>0</v>
      </c>
      <c r="AN63" s="380">
        <f t="shared" si="31"/>
        <v>0</v>
      </c>
      <c r="AO63" s="380">
        <f t="shared" si="32"/>
        <v>0</v>
      </c>
      <c r="AP63" s="381">
        <f t="shared" si="12"/>
        <v>62540</v>
      </c>
      <c r="AQ63" s="381">
        <f t="shared" si="33"/>
        <v>62540</v>
      </c>
      <c r="AR63" s="381">
        <f t="shared" si="34"/>
        <v>0</v>
      </c>
      <c r="AS63" s="381">
        <f>BE63*'Données de référence'!$B$3+Rappel_2019!BF63*'Données de référence'!$B$2+Rappel_2019!BG63*'Données de référence'!$B$4+Rappel_2019!BH63</f>
        <v>62540</v>
      </c>
      <c r="AT63" s="381">
        <f t="shared" si="15"/>
        <v>0</v>
      </c>
      <c r="AU63" s="381">
        <f>BJ63*'Données de référence'!$C$3+Rappel_2019!BK63*'Données de référence'!$C$2+Rappel_2019!BL63*'Données de référence'!$C$4+Rappel_2019!BM63</f>
        <v>0</v>
      </c>
      <c r="AV63" s="381">
        <f t="shared" si="16"/>
        <v>0</v>
      </c>
      <c r="AW63" s="381">
        <f t="shared" si="35"/>
        <v>0</v>
      </c>
      <c r="AX63" s="381">
        <f t="shared" si="36"/>
        <v>0</v>
      </c>
      <c r="AY63" s="381">
        <f>BO63*'Données de référence'!$D$3+Rappel_2019!BP63*'Données de référence'!$D$2+Rappel_2019!BQ63*'Données de référence'!$D$4+Rappel_2019!BR63</f>
        <v>0</v>
      </c>
      <c r="AZ63" s="381">
        <f t="shared" si="19"/>
        <v>0</v>
      </c>
      <c r="BA63" s="381">
        <f>BT63*'Données de référence'!$D$3+Rappel_2019!BU63*'Données de référence'!$D$2+Rappel_2019!BV63*'Données de référence'!$D$4+Rappel_2019!BW63</f>
        <v>0</v>
      </c>
      <c r="BB63" s="381">
        <f t="shared" si="20"/>
        <v>0</v>
      </c>
      <c r="BC63" s="381">
        <f>BY63*'Données de référence'!$D$3+Rappel_2019!BZ63*'Données de référence'!$D$2+Rappel_2019!CA63*'Données de référence'!$D$4+Rappel_2019!CB63</f>
        <v>0</v>
      </c>
      <c r="BD63" s="381">
        <f t="shared" si="21"/>
        <v>0</v>
      </c>
      <c r="BE63" s="48">
        <v>530</v>
      </c>
      <c r="BF63" s="48"/>
      <c r="BG63" s="48"/>
      <c r="BH63" s="48"/>
      <c r="BI63" s="48"/>
      <c r="BJ63" s="49"/>
      <c r="BK63" s="49"/>
      <c r="BL63" s="49"/>
      <c r="BM63" s="49"/>
      <c r="BN63" s="49"/>
      <c r="BO63" s="50"/>
      <c r="BP63" s="50"/>
      <c r="BQ63" s="50"/>
      <c r="BR63" s="50"/>
      <c r="BS63" s="50"/>
      <c r="BT63" s="50"/>
      <c r="BU63" s="50"/>
      <c r="BV63" s="50"/>
      <c r="BW63" s="50"/>
      <c r="BX63" s="50"/>
      <c r="BY63" s="50"/>
      <c r="BZ63" s="50"/>
      <c r="CA63" s="50"/>
      <c r="CB63" s="50"/>
      <c r="CC63" s="50"/>
      <c r="CD63" s="383">
        <f t="shared" si="37"/>
        <v>0</v>
      </c>
      <c r="CE63" s="383">
        <f t="shared" si="38"/>
        <v>0</v>
      </c>
      <c r="CF63" s="383">
        <f t="shared" si="39"/>
        <v>0</v>
      </c>
      <c r="CG63" s="383">
        <f t="shared" si="40"/>
        <v>0</v>
      </c>
      <c r="CH63" s="383">
        <f t="shared" si="41"/>
        <v>0</v>
      </c>
    </row>
    <row r="64" spans="1:86" ht="39.75" customHeight="1" x14ac:dyDescent="0.35">
      <c r="A64" s="25">
        <v>6</v>
      </c>
      <c r="B64" s="25">
        <v>4</v>
      </c>
      <c r="C64" s="25" t="s">
        <v>465</v>
      </c>
      <c r="D64" s="388" t="s">
        <v>170</v>
      </c>
      <c r="E64" s="42" t="s">
        <v>466</v>
      </c>
      <c r="F64" s="25">
        <v>63</v>
      </c>
      <c r="G64" s="377" t="s">
        <v>467</v>
      </c>
      <c r="H64" s="27" t="s">
        <v>468</v>
      </c>
      <c r="I64" s="378" t="s">
        <v>469</v>
      </c>
      <c r="J64" s="25" t="s">
        <v>103</v>
      </c>
      <c r="K64" s="25"/>
      <c r="L64" s="25"/>
      <c r="M64" s="25"/>
      <c r="N64" s="25" t="s">
        <v>104</v>
      </c>
      <c r="O64" s="25"/>
      <c r="P64" s="25"/>
      <c r="Q64" s="25" t="s">
        <v>106</v>
      </c>
      <c r="R64" s="25" t="s">
        <v>470</v>
      </c>
      <c r="S64" s="25" t="s">
        <v>155</v>
      </c>
      <c r="T64" s="25" t="s">
        <v>156</v>
      </c>
      <c r="U64" s="25"/>
      <c r="V64" s="25"/>
      <c r="W64" s="25"/>
      <c r="X64" s="25"/>
      <c r="Y64" s="25"/>
      <c r="Z64" s="25"/>
      <c r="AA64" s="25" t="s">
        <v>126</v>
      </c>
      <c r="AB64" s="25" t="s">
        <v>241</v>
      </c>
      <c r="AC64" s="27"/>
      <c r="AD64" s="379">
        <f t="shared" si="0"/>
        <v>177542.8</v>
      </c>
      <c r="AE64" s="380">
        <f t="shared" si="1"/>
        <v>10856</v>
      </c>
      <c r="AF64" s="380">
        <f t="shared" si="2"/>
        <v>70536.800000000003</v>
      </c>
      <c r="AG64" s="380">
        <f t="shared" si="3"/>
        <v>96150</v>
      </c>
      <c r="AH64" s="380">
        <f t="shared" si="4"/>
        <v>177542.8</v>
      </c>
      <c r="AI64" s="380">
        <f t="shared" si="5"/>
        <v>0</v>
      </c>
      <c r="AJ64" s="380">
        <f t="shared" si="27"/>
        <v>10856</v>
      </c>
      <c r="AK64" s="380">
        <f t="shared" si="28"/>
        <v>0</v>
      </c>
      <c r="AL64" s="380">
        <f t="shared" si="29"/>
        <v>70536.800000000003</v>
      </c>
      <c r="AM64" s="380">
        <f t="shared" si="30"/>
        <v>0</v>
      </c>
      <c r="AN64" s="380">
        <f t="shared" si="31"/>
        <v>96150</v>
      </c>
      <c r="AO64" s="380">
        <f t="shared" si="32"/>
        <v>0</v>
      </c>
      <c r="AP64" s="381">
        <f t="shared" si="12"/>
        <v>197891</v>
      </c>
      <c r="AQ64" s="381">
        <f t="shared" si="33"/>
        <v>197891</v>
      </c>
      <c r="AR64" s="381">
        <f t="shared" si="34"/>
        <v>0</v>
      </c>
      <c r="AS64" s="381">
        <f>BE64*'Données de référence'!$B$3+Rappel_2019!BF64*'Données de référence'!$B$2+Rappel_2019!BG64*'Données de référence'!$B$4+Rappel_2019!BH64</f>
        <v>13570</v>
      </c>
      <c r="AT64" s="381">
        <f t="shared" si="15"/>
        <v>0</v>
      </c>
      <c r="AU64" s="381">
        <f>BJ64*'Données de référence'!$C$3+Rappel_2019!BK64*'Données de référence'!$C$2+Rappel_2019!BL64*'Données de référence'!$C$4+Rappel_2019!BM64</f>
        <v>88171</v>
      </c>
      <c r="AV64" s="381">
        <f t="shared" si="16"/>
        <v>0</v>
      </c>
      <c r="AW64" s="381">
        <f t="shared" si="35"/>
        <v>96150</v>
      </c>
      <c r="AX64" s="381">
        <f t="shared" si="36"/>
        <v>0</v>
      </c>
      <c r="AY64" s="381">
        <f>BO64*'Données de référence'!$D$3+Rappel_2019!BP64*'Données de référence'!$D$2+Rappel_2019!BQ64*'Données de référence'!$D$4+Rappel_2019!BR64</f>
        <v>47800</v>
      </c>
      <c r="AZ64" s="381">
        <f t="shared" si="19"/>
        <v>0</v>
      </c>
      <c r="BA64" s="381">
        <f>BT64*'Données de référence'!$D$3+Rappel_2019!BU64*'Données de référence'!$D$2+Rappel_2019!BV64*'Données de référence'!$D$4+Rappel_2019!BW64</f>
        <v>48350</v>
      </c>
      <c r="BB64" s="381">
        <f t="shared" si="20"/>
        <v>0</v>
      </c>
      <c r="BC64" s="381">
        <f>BY64*'Données de référence'!$D$3+Rappel_2019!BZ64*'Données de référence'!$D$2+Rappel_2019!CA64*'Données de référence'!$D$4+Rappel_2019!CB64</f>
        <v>0</v>
      </c>
      <c r="BD64" s="381">
        <f t="shared" si="21"/>
        <v>0</v>
      </c>
      <c r="BE64" s="48">
        <v>115</v>
      </c>
      <c r="BF64" s="48"/>
      <c r="BG64" s="48"/>
      <c r="BH64" s="48"/>
      <c r="BI64" s="48"/>
      <c r="BJ64" s="49">
        <v>400</v>
      </c>
      <c r="BK64" s="49">
        <v>300</v>
      </c>
      <c r="BL64" s="49"/>
      <c r="BM64" s="49">
        <v>18000</v>
      </c>
      <c r="BN64" s="49"/>
      <c r="BO64" s="50">
        <v>200</v>
      </c>
      <c r="BP64" s="50">
        <v>100</v>
      </c>
      <c r="BQ64" s="50"/>
      <c r="BR64" s="50">
        <v>5000</v>
      </c>
      <c r="BS64" s="50"/>
      <c r="BT64" s="50">
        <f>175+150</f>
        <v>325</v>
      </c>
      <c r="BU64" s="50"/>
      <c r="BV64" s="50"/>
      <c r="BW64" s="50">
        <v>10000</v>
      </c>
      <c r="BX64" s="50"/>
      <c r="BY64" s="50"/>
      <c r="BZ64" s="50"/>
      <c r="CA64" s="50"/>
      <c r="CB64" s="50"/>
      <c r="CC64" s="50"/>
      <c r="CD64" s="383">
        <f t="shared" si="37"/>
        <v>525</v>
      </c>
      <c r="CE64" s="383">
        <f t="shared" si="38"/>
        <v>100</v>
      </c>
      <c r="CF64" s="383">
        <f t="shared" si="39"/>
        <v>0</v>
      </c>
      <c r="CG64" s="383">
        <f t="shared" si="40"/>
        <v>15000</v>
      </c>
      <c r="CH64" s="383">
        <f t="shared" si="41"/>
        <v>0</v>
      </c>
    </row>
    <row r="65" spans="1:86" ht="39.75" customHeight="1" x14ac:dyDescent="0.35">
      <c r="A65" s="25">
        <v>36</v>
      </c>
      <c r="B65" s="25">
        <v>4</v>
      </c>
      <c r="C65" s="25" t="s">
        <v>471</v>
      </c>
      <c r="D65" s="25" t="s">
        <v>170</v>
      </c>
      <c r="E65" s="388" t="s">
        <v>472</v>
      </c>
      <c r="F65" s="25">
        <v>64</v>
      </c>
      <c r="G65" s="377" t="s">
        <v>473</v>
      </c>
      <c r="H65" s="27" t="s">
        <v>474</v>
      </c>
      <c r="I65" s="378" t="s">
        <v>475</v>
      </c>
      <c r="J65" s="25" t="s">
        <v>103</v>
      </c>
      <c r="K65" s="25"/>
      <c r="L65" s="25"/>
      <c r="M65" s="25"/>
      <c r="N65" s="25" t="s">
        <v>104</v>
      </c>
      <c r="O65" s="25"/>
      <c r="P65" s="25" t="s">
        <v>476</v>
      </c>
      <c r="Q65" s="25" t="s">
        <v>106</v>
      </c>
      <c r="R65" s="25"/>
      <c r="S65" s="25" t="s">
        <v>107</v>
      </c>
      <c r="T65" s="25" t="s">
        <v>270</v>
      </c>
      <c r="U65" s="25" t="s">
        <v>393</v>
      </c>
      <c r="V65" s="25" t="s">
        <v>182</v>
      </c>
      <c r="W65" s="25" t="s">
        <v>306</v>
      </c>
      <c r="X65" s="25" t="s">
        <v>182</v>
      </c>
      <c r="Y65" s="25"/>
      <c r="Z65" s="25"/>
      <c r="AA65" s="25" t="s">
        <v>477</v>
      </c>
      <c r="AB65" s="25" t="s">
        <v>241</v>
      </c>
      <c r="AC65" s="27"/>
      <c r="AD65" s="379">
        <f t="shared" si="0"/>
        <v>111497.4</v>
      </c>
      <c r="AE65" s="380">
        <f t="shared" si="1"/>
        <v>5664</v>
      </c>
      <c r="AF65" s="380">
        <f t="shared" si="2"/>
        <v>26353.4</v>
      </c>
      <c r="AG65" s="380">
        <f t="shared" si="3"/>
        <v>79480</v>
      </c>
      <c r="AH65" s="380">
        <f t="shared" si="4"/>
        <v>111497.4</v>
      </c>
      <c r="AI65" s="380">
        <f t="shared" si="5"/>
        <v>0</v>
      </c>
      <c r="AJ65" s="380">
        <f t="shared" si="27"/>
        <v>5664</v>
      </c>
      <c r="AK65" s="380">
        <f t="shared" si="28"/>
        <v>0</v>
      </c>
      <c r="AL65" s="380">
        <f t="shared" si="29"/>
        <v>26353.4</v>
      </c>
      <c r="AM65" s="380">
        <f t="shared" si="30"/>
        <v>0</v>
      </c>
      <c r="AN65" s="380">
        <f t="shared" si="31"/>
        <v>79480</v>
      </c>
      <c r="AO65" s="380">
        <f t="shared" si="32"/>
        <v>0</v>
      </c>
      <c r="AP65" s="381">
        <f t="shared" si="12"/>
        <v>119501.75</v>
      </c>
      <c r="AQ65" s="381">
        <f t="shared" si="33"/>
        <v>119501.75</v>
      </c>
      <c r="AR65" s="381">
        <f t="shared" si="34"/>
        <v>0</v>
      </c>
      <c r="AS65" s="381">
        <f>BE65*'Données de référence'!$B$3+Rappel_2019!BF65*'Données de référence'!$B$2+Rappel_2019!BG65*'Données de référence'!$B$4+Rappel_2019!BH65</f>
        <v>7080</v>
      </c>
      <c r="AT65" s="381">
        <f t="shared" si="15"/>
        <v>0</v>
      </c>
      <c r="AU65" s="381">
        <f>BJ65*'Données de référence'!$C$3+Rappel_2019!BK65*'Données de référence'!$C$2+Rappel_2019!BL65*'Données de référence'!$C$4+Rappel_2019!BM65</f>
        <v>32941.75</v>
      </c>
      <c r="AV65" s="381">
        <f t="shared" si="16"/>
        <v>0</v>
      </c>
      <c r="AW65" s="381">
        <f t="shared" si="35"/>
        <v>79480</v>
      </c>
      <c r="AX65" s="381">
        <f t="shared" si="36"/>
        <v>0</v>
      </c>
      <c r="AY65" s="381">
        <f>BO65*'Données de référence'!$D$3+Rappel_2019!BP65*'Données de référence'!$D$2+Rappel_2019!BQ65*'Données de référence'!$D$4+Rappel_2019!BR65</f>
        <v>11660</v>
      </c>
      <c r="AZ65" s="381">
        <f t="shared" si="19"/>
        <v>0</v>
      </c>
      <c r="BA65" s="381">
        <f>BT65*'Données de référence'!$D$3+Rappel_2019!BU65*'Données de référence'!$D$2+Rappel_2019!BV65*'Données de référence'!$D$4+Rappel_2019!BW65</f>
        <v>23320</v>
      </c>
      <c r="BB65" s="381">
        <f t="shared" si="20"/>
        <v>0</v>
      </c>
      <c r="BC65" s="381">
        <f>BY65*'Données de référence'!$D$3+Rappel_2019!BZ65*'Données de référence'!$D$2+Rappel_2019!CA65*'Données de référence'!$D$4+Rappel_2019!CB65</f>
        <v>44500</v>
      </c>
      <c r="BD65" s="381">
        <f t="shared" si="21"/>
        <v>0</v>
      </c>
      <c r="BE65" s="48">
        <v>60</v>
      </c>
      <c r="BF65" s="48"/>
      <c r="BG65" s="48"/>
      <c r="BH65" s="48"/>
      <c r="BI65" s="48"/>
      <c r="BJ65" s="49">
        <v>250</v>
      </c>
      <c r="BK65" s="49">
        <v>75</v>
      </c>
      <c r="BL65" s="49"/>
      <c r="BM65" s="49">
        <v>3000</v>
      </c>
      <c r="BN65" s="49"/>
      <c r="BO65" s="50">
        <v>50</v>
      </c>
      <c r="BP65" s="50">
        <v>30</v>
      </c>
      <c r="BQ65" s="50"/>
      <c r="BR65" s="50"/>
      <c r="BS65" s="50"/>
      <c r="BT65" s="50">
        <v>150</v>
      </c>
      <c r="BU65" s="50">
        <v>20</v>
      </c>
      <c r="BV65" s="50">
        <v>20</v>
      </c>
      <c r="BW65" s="50"/>
      <c r="BX65" s="50"/>
      <c r="BY65" s="50"/>
      <c r="BZ65" s="50"/>
      <c r="CA65" s="50">
        <v>500</v>
      </c>
      <c r="CB65" s="50"/>
      <c r="CC65" s="50"/>
      <c r="CD65" s="383">
        <f t="shared" si="37"/>
        <v>200</v>
      </c>
      <c r="CE65" s="383">
        <f t="shared" si="38"/>
        <v>50</v>
      </c>
      <c r="CF65" s="383">
        <f t="shared" si="39"/>
        <v>520</v>
      </c>
      <c r="CG65" s="383">
        <f t="shared" si="40"/>
        <v>0</v>
      </c>
      <c r="CH65" s="383">
        <f t="shared" si="41"/>
        <v>0</v>
      </c>
    </row>
    <row r="66" spans="1:86" ht="39.75" customHeight="1" x14ac:dyDescent="0.35">
      <c r="A66" s="25">
        <v>36</v>
      </c>
      <c r="B66" s="25">
        <v>4</v>
      </c>
      <c r="C66" s="25" t="s">
        <v>471</v>
      </c>
      <c r="D66" s="388" t="s">
        <v>170</v>
      </c>
      <c r="E66" s="388" t="s">
        <v>472</v>
      </c>
      <c r="F66" s="25">
        <v>65</v>
      </c>
      <c r="G66" s="377" t="s">
        <v>478</v>
      </c>
      <c r="H66" s="27" t="s">
        <v>479</v>
      </c>
      <c r="I66" s="208" t="s">
        <v>480</v>
      </c>
      <c r="J66" s="25" t="s">
        <v>103</v>
      </c>
      <c r="K66" s="25"/>
      <c r="L66" s="25"/>
      <c r="M66" s="25"/>
      <c r="N66" s="25" t="s">
        <v>104</v>
      </c>
      <c r="O66" s="25"/>
      <c r="P66" s="25"/>
      <c r="Q66" s="25" t="s">
        <v>106</v>
      </c>
      <c r="R66" s="25"/>
      <c r="S66" s="25" t="s">
        <v>481</v>
      </c>
      <c r="T66" s="25" t="s">
        <v>182</v>
      </c>
      <c r="U66" s="25" t="s">
        <v>298</v>
      </c>
      <c r="V66" s="25" t="s">
        <v>182</v>
      </c>
      <c r="W66" s="25"/>
      <c r="X66" s="25"/>
      <c r="Y66" s="25"/>
      <c r="Z66" s="25"/>
      <c r="AA66" s="25" t="s">
        <v>477</v>
      </c>
      <c r="AB66" s="25" t="s">
        <v>143</v>
      </c>
      <c r="AC66" s="27"/>
      <c r="AD66" s="379">
        <f t="shared" si="0"/>
        <v>40192</v>
      </c>
      <c r="AE66" s="380">
        <f t="shared" si="1"/>
        <v>0</v>
      </c>
      <c r="AF66" s="380">
        <f t="shared" si="2"/>
        <v>0</v>
      </c>
      <c r="AG66" s="380">
        <f t="shared" si="3"/>
        <v>40192</v>
      </c>
      <c r="AH66" s="380">
        <f t="shared" si="4"/>
        <v>40192</v>
      </c>
      <c r="AI66" s="380">
        <f t="shared" si="5"/>
        <v>0</v>
      </c>
      <c r="AJ66" s="380">
        <f t="shared" si="27"/>
        <v>0</v>
      </c>
      <c r="AK66" s="380">
        <f t="shared" si="28"/>
        <v>0</v>
      </c>
      <c r="AL66" s="380">
        <f t="shared" si="29"/>
        <v>0</v>
      </c>
      <c r="AM66" s="380">
        <f t="shared" si="30"/>
        <v>0</v>
      </c>
      <c r="AN66" s="380">
        <f t="shared" si="31"/>
        <v>40192</v>
      </c>
      <c r="AO66" s="380">
        <f t="shared" si="32"/>
        <v>0</v>
      </c>
      <c r="AP66" s="381">
        <f t="shared" si="12"/>
        <v>40192</v>
      </c>
      <c r="AQ66" s="381">
        <f t="shared" si="33"/>
        <v>40192</v>
      </c>
      <c r="AR66" s="381">
        <f t="shared" si="34"/>
        <v>0</v>
      </c>
      <c r="AS66" s="381">
        <f>BE66*'Données de référence'!$B$3+Rappel_2019!BF66*'Données de référence'!$B$2+Rappel_2019!BG66*'Données de référence'!$B$4+Rappel_2019!BH66</f>
        <v>0</v>
      </c>
      <c r="AT66" s="381">
        <f t="shared" si="15"/>
        <v>0</v>
      </c>
      <c r="AU66" s="381">
        <f>BJ66*'Données de référence'!$C$3+Rappel_2019!BK66*'Données de référence'!$C$2+Rappel_2019!BL66*'Données de référence'!$C$4+Rappel_2019!BM66</f>
        <v>0</v>
      </c>
      <c r="AV66" s="381">
        <f t="shared" si="16"/>
        <v>0</v>
      </c>
      <c r="AW66" s="381">
        <f t="shared" si="35"/>
        <v>40192</v>
      </c>
      <c r="AX66" s="381">
        <f t="shared" si="36"/>
        <v>0</v>
      </c>
      <c r="AY66" s="381">
        <f>BO66*'Données de référence'!$D$3+Rappel_2019!BP66*'Données de référence'!$D$2+Rappel_2019!BQ66*'Données de référence'!$D$4+Rappel_2019!BR66</f>
        <v>0</v>
      </c>
      <c r="AZ66" s="381">
        <f t="shared" si="19"/>
        <v>0</v>
      </c>
      <c r="BA66" s="381">
        <f>BT66*'Données de référence'!$D$3+Rappel_2019!BU66*'Données de référence'!$D$2+Rappel_2019!BV66*'Données de référence'!$D$4+Rappel_2019!BW66</f>
        <v>0</v>
      </c>
      <c r="BB66" s="381">
        <f t="shared" si="20"/>
        <v>0</v>
      </c>
      <c r="BC66" s="381">
        <f>BY66*'Données de référence'!$D$3+Rappel_2019!BZ66*'Données de référence'!$D$2+Rappel_2019!CA66*'Données de référence'!$D$4+Rappel_2019!CB66</f>
        <v>40192</v>
      </c>
      <c r="BD66" s="381">
        <f t="shared" si="21"/>
        <v>0</v>
      </c>
      <c r="BE66" s="48"/>
      <c r="BF66" s="48"/>
      <c r="BG66" s="48"/>
      <c r="BH66" s="48"/>
      <c r="BI66" s="48"/>
      <c r="BJ66" s="49"/>
      <c r="BK66" s="49"/>
      <c r="BL66" s="49"/>
      <c r="BM66" s="49"/>
      <c r="BN66" s="49"/>
      <c r="BO66" s="50"/>
      <c r="BP66" s="50"/>
      <c r="BQ66" s="50"/>
      <c r="BR66" s="50"/>
      <c r="BS66" s="50"/>
      <c r="BT66" s="50"/>
      <c r="BU66" s="50"/>
      <c r="BV66" s="50"/>
      <c r="BW66" s="50"/>
      <c r="BX66" s="50"/>
      <c r="BY66" s="50">
        <v>44</v>
      </c>
      <c r="BZ66" s="50"/>
      <c r="CA66" s="50"/>
      <c r="CB66" s="50">
        <v>35000</v>
      </c>
      <c r="CC66" s="50"/>
      <c r="CD66" s="383">
        <f t="shared" si="37"/>
        <v>44</v>
      </c>
      <c r="CE66" s="383">
        <f t="shared" si="38"/>
        <v>0</v>
      </c>
      <c r="CF66" s="383">
        <f t="shared" si="39"/>
        <v>0</v>
      </c>
      <c r="CG66" s="383">
        <f t="shared" si="40"/>
        <v>35000</v>
      </c>
      <c r="CH66" s="383">
        <f t="shared" si="41"/>
        <v>0</v>
      </c>
    </row>
    <row r="67" spans="1:86" ht="39.75" customHeight="1" x14ac:dyDescent="0.35">
      <c r="A67" s="77"/>
      <c r="B67" s="77"/>
      <c r="C67" s="77"/>
      <c r="D67" s="77"/>
      <c r="E67" s="77"/>
      <c r="F67" s="77"/>
      <c r="G67" s="77"/>
      <c r="H67" s="77"/>
      <c r="I67" s="112"/>
      <c r="J67" s="77"/>
      <c r="K67" s="77"/>
      <c r="L67" s="77"/>
      <c r="M67" s="77"/>
      <c r="N67" s="77"/>
      <c r="O67" s="77"/>
      <c r="P67" s="77"/>
      <c r="Q67" s="77"/>
      <c r="R67" s="77"/>
      <c r="S67" s="77"/>
      <c r="T67" s="77"/>
      <c r="U67" s="77"/>
      <c r="V67" s="77"/>
      <c r="W67" s="77"/>
      <c r="X67" s="77"/>
      <c r="Y67" s="77"/>
      <c r="Z67" s="77"/>
      <c r="AA67" s="77"/>
      <c r="AB67" s="77"/>
      <c r="AC67" s="90"/>
      <c r="AD67" s="592">
        <f t="shared" ref="AD67:CH67" si="42">SUM(AD2:AD66)</f>
        <v>4390535.84</v>
      </c>
      <c r="AE67" s="592">
        <f t="shared" si="42"/>
        <v>850451.2</v>
      </c>
      <c r="AF67" s="592">
        <f t="shared" si="42"/>
        <v>422813.64000000007</v>
      </c>
      <c r="AG67" s="592">
        <f t="shared" si="42"/>
        <v>3117271</v>
      </c>
      <c r="AH67" s="592">
        <f t="shared" si="42"/>
        <v>4370575.84</v>
      </c>
      <c r="AI67" s="592">
        <f t="shared" si="42"/>
        <v>19960</v>
      </c>
      <c r="AJ67" s="592">
        <f t="shared" si="42"/>
        <v>830491.2</v>
      </c>
      <c r="AK67" s="592">
        <f t="shared" si="42"/>
        <v>19960</v>
      </c>
      <c r="AL67" s="592">
        <f t="shared" si="42"/>
        <v>422813.64000000007</v>
      </c>
      <c r="AM67" s="592">
        <f t="shared" si="42"/>
        <v>0</v>
      </c>
      <c r="AN67" s="592">
        <f t="shared" si="42"/>
        <v>3117271</v>
      </c>
      <c r="AO67" s="592">
        <f t="shared" si="42"/>
        <v>0</v>
      </c>
      <c r="AP67" s="405">
        <f t="shared" si="42"/>
        <v>4708852.0500000007</v>
      </c>
      <c r="AQ67" s="405">
        <f t="shared" si="42"/>
        <v>4683902.0500000007</v>
      </c>
      <c r="AR67" s="405">
        <f t="shared" si="42"/>
        <v>24950</v>
      </c>
      <c r="AS67" s="405">
        <f t="shared" si="42"/>
        <v>1038114</v>
      </c>
      <c r="AT67" s="405">
        <f t="shared" si="42"/>
        <v>24950</v>
      </c>
      <c r="AU67" s="405">
        <f t="shared" si="42"/>
        <v>528517.05000000005</v>
      </c>
      <c r="AV67" s="405">
        <f t="shared" si="42"/>
        <v>0</v>
      </c>
      <c r="AW67" s="405">
        <f t="shared" si="42"/>
        <v>3117271</v>
      </c>
      <c r="AX67" s="405">
        <f t="shared" si="42"/>
        <v>0</v>
      </c>
      <c r="AY67" s="405">
        <f t="shared" si="42"/>
        <v>1283174</v>
      </c>
      <c r="AZ67" s="405">
        <f t="shared" si="42"/>
        <v>0</v>
      </c>
      <c r="BA67" s="405">
        <f t="shared" si="42"/>
        <v>1362215</v>
      </c>
      <c r="BB67" s="405">
        <f t="shared" si="42"/>
        <v>0</v>
      </c>
      <c r="BC67" s="405">
        <f t="shared" si="42"/>
        <v>471882</v>
      </c>
      <c r="BD67" s="405">
        <f t="shared" si="42"/>
        <v>0</v>
      </c>
      <c r="BE67" s="406">
        <f t="shared" si="42"/>
        <v>4183</v>
      </c>
      <c r="BF67" s="406">
        <f t="shared" si="42"/>
        <v>0</v>
      </c>
      <c r="BG67" s="406">
        <f t="shared" si="42"/>
        <v>4790</v>
      </c>
      <c r="BH67" s="406">
        <f t="shared" si="42"/>
        <v>123000</v>
      </c>
      <c r="BI67" s="406">
        <f t="shared" si="42"/>
        <v>24950</v>
      </c>
      <c r="BJ67" s="407">
        <f t="shared" si="42"/>
        <v>2780</v>
      </c>
      <c r="BK67" s="407">
        <f t="shared" si="42"/>
        <v>1400</v>
      </c>
      <c r="BL67" s="407">
        <f t="shared" si="42"/>
        <v>875</v>
      </c>
      <c r="BM67" s="407">
        <f t="shared" si="42"/>
        <v>74150</v>
      </c>
      <c r="BN67" s="407">
        <f t="shared" si="42"/>
        <v>0</v>
      </c>
      <c r="BO67" s="408">
        <f t="shared" si="42"/>
        <v>6953</v>
      </c>
      <c r="BP67" s="408">
        <f t="shared" si="42"/>
        <v>325</v>
      </c>
      <c r="BQ67" s="408">
        <f t="shared" si="42"/>
        <v>1180</v>
      </c>
      <c r="BR67" s="408">
        <f t="shared" si="42"/>
        <v>295300</v>
      </c>
      <c r="BS67" s="408">
        <f t="shared" si="42"/>
        <v>0</v>
      </c>
      <c r="BT67" s="408">
        <f t="shared" si="42"/>
        <v>5665</v>
      </c>
      <c r="BU67" s="408">
        <f t="shared" si="42"/>
        <v>190</v>
      </c>
      <c r="BV67" s="408">
        <f t="shared" si="42"/>
        <v>5235</v>
      </c>
      <c r="BW67" s="408">
        <f t="shared" si="42"/>
        <v>191350</v>
      </c>
      <c r="BX67" s="408">
        <f t="shared" si="42"/>
        <v>0</v>
      </c>
      <c r="BY67" s="408">
        <f t="shared" si="42"/>
        <v>44</v>
      </c>
      <c r="BZ67" s="408">
        <f t="shared" si="42"/>
        <v>1500</v>
      </c>
      <c r="CA67" s="408">
        <f t="shared" si="42"/>
        <v>1500</v>
      </c>
      <c r="CB67" s="408">
        <f t="shared" si="42"/>
        <v>45190</v>
      </c>
      <c r="CC67" s="408">
        <f t="shared" si="42"/>
        <v>0</v>
      </c>
      <c r="CD67" s="408">
        <f t="shared" si="42"/>
        <v>12662</v>
      </c>
      <c r="CE67" s="408">
        <f t="shared" si="42"/>
        <v>2015</v>
      </c>
      <c r="CF67" s="408">
        <f t="shared" si="42"/>
        <v>7915</v>
      </c>
      <c r="CG67" s="408">
        <f t="shared" si="42"/>
        <v>531840</v>
      </c>
      <c r="CH67" s="408">
        <f t="shared" si="42"/>
        <v>0</v>
      </c>
    </row>
    <row r="68" spans="1:86" ht="39.75" customHeight="1" x14ac:dyDescent="0.35">
      <c r="L68" s="98"/>
      <c r="M68" s="98"/>
      <c r="N68" s="215"/>
      <c r="O68" s="215"/>
      <c r="P68" s="215"/>
      <c r="Q68" s="215"/>
      <c r="R68" s="215"/>
      <c r="S68" s="216"/>
      <c r="W68" s="217"/>
      <c r="AB68" s="218">
        <v>2018</v>
      </c>
      <c r="AC68" s="90"/>
      <c r="AD68" s="219">
        <f>SUM(AE68:AG68)</f>
        <v>4245858</v>
      </c>
      <c r="AE68" s="220">
        <v>850467</v>
      </c>
      <c r="AF68" s="220">
        <v>426785</v>
      </c>
      <c r="AG68" s="220">
        <v>2968606</v>
      </c>
      <c r="BT68" s="98">
        <v>5665</v>
      </c>
      <c r="BU68" s="98">
        <v>190</v>
      </c>
      <c r="BV68" s="98">
        <v>5235</v>
      </c>
      <c r="BW68" s="98">
        <v>191350</v>
      </c>
    </row>
    <row r="69" spans="1:86" ht="39.75" customHeight="1" x14ac:dyDescent="0.35">
      <c r="L69" s="98"/>
      <c r="M69" s="98"/>
      <c r="N69" s="98"/>
      <c r="O69" s="215"/>
      <c r="P69" s="215"/>
      <c r="Q69" s="215"/>
      <c r="R69" s="215"/>
      <c r="S69" s="216"/>
      <c r="AA69" s="775" t="s">
        <v>482</v>
      </c>
      <c r="AB69" s="776"/>
      <c r="AC69" s="776"/>
      <c r="AD69" s="409">
        <v>4245798</v>
      </c>
      <c r="AE69" s="409">
        <v>850451.2</v>
      </c>
      <c r="AF69" s="409">
        <v>426735.3600000001</v>
      </c>
      <c r="AG69" s="409">
        <v>2968612</v>
      </c>
      <c r="BH69" s="98">
        <f>BH67*0.8</f>
        <v>98400</v>
      </c>
      <c r="BM69" s="98">
        <f>BM67*0.8</f>
        <v>59320</v>
      </c>
      <c r="BO69" s="221">
        <f>BR67+BW67+CB67</f>
        <v>531840</v>
      </c>
    </row>
    <row r="70" spans="1:86" ht="39.75" customHeight="1" x14ac:dyDescent="0.35">
      <c r="L70" s="98"/>
      <c r="M70" s="98"/>
      <c r="N70" s="215"/>
      <c r="O70" s="215"/>
      <c r="P70" s="215"/>
      <c r="Q70" s="215"/>
      <c r="R70" s="215"/>
      <c r="S70" s="216"/>
      <c r="AF70" s="222"/>
      <c r="AG70" s="222"/>
      <c r="BO70" s="221">
        <f>BO67+BT67+BY67</f>
        <v>12662</v>
      </c>
    </row>
    <row r="71" spans="1:86" ht="39.75" customHeight="1" x14ac:dyDescent="0.35">
      <c r="L71" s="98"/>
      <c r="M71" s="98"/>
      <c r="N71" s="215"/>
      <c r="O71" s="215"/>
      <c r="P71" s="215"/>
      <c r="Q71" s="215"/>
      <c r="R71" s="215"/>
      <c r="S71" s="216"/>
      <c r="BO71" s="221">
        <f>BP67+BU67+BZ67</f>
        <v>2015</v>
      </c>
    </row>
    <row r="72" spans="1:86" ht="39.75" customHeight="1" x14ac:dyDescent="0.35">
      <c r="L72" s="98"/>
      <c r="M72" s="98"/>
      <c r="N72" s="98"/>
      <c r="O72" s="215"/>
      <c r="P72" s="223"/>
      <c r="Q72" s="223"/>
      <c r="R72" s="223"/>
      <c r="S72" s="216"/>
      <c r="BO72" s="221">
        <f>BQ67+BV67+CA67</f>
        <v>7915</v>
      </c>
    </row>
    <row r="73" spans="1:86" ht="39.75" customHeight="1" x14ac:dyDescent="0.35">
      <c r="L73" s="98"/>
      <c r="M73" s="98"/>
      <c r="N73" s="215"/>
      <c r="O73" s="215"/>
      <c r="P73" s="223"/>
      <c r="Q73" s="223"/>
      <c r="R73" s="223"/>
      <c r="S73" s="216"/>
    </row>
    <row r="74" spans="1:86" ht="39.75" customHeight="1" x14ac:dyDescent="0.35">
      <c r="L74" s="98"/>
      <c r="M74" s="98"/>
      <c r="N74" s="215"/>
      <c r="O74" s="215"/>
      <c r="P74" s="98"/>
      <c r="Q74" s="98"/>
      <c r="R74" s="98"/>
      <c r="S74" s="216"/>
    </row>
    <row r="75" spans="1:86" ht="39.75" customHeight="1" x14ac:dyDescent="0.35">
      <c r="L75" s="98"/>
      <c r="M75" s="98"/>
      <c r="N75" s="215"/>
      <c r="O75" s="215"/>
      <c r="P75" s="98"/>
      <c r="Q75" s="98"/>
      <c r="R75" s="98"/>
      <c r="S75" s="216"/>
    </row>
    <row r="76" spans="1:86" ht="39.75" customHeight="1" x14ac:dyDescent="0.35">
      <c r="L76" s="98"/>
      <c r="M76" s="98"/>
      <c r="N76" s="215"/>
      <c r="O76" s="215"/>
      <c r="P76" s="98"/>
      <c r="Q76" s="98"/>
      <c r="R76" s="98"/>
      <c r="S76" s="216"/>
    </row>
    <row r="77" spans="1:86" ht="39.75" customHeight="1" x14ac:dyDescent="0.35">
      <c r="L77" s="98"/>
      <c r="M77" s="98"/>
      <c r="N77" s="215"/>
      <c r="O77" s="98"/>
      <c r="P77" s="223"/>
      <c r="Q77" s="223"/>
      <c r="R77" s="223"/>
      <c r="S77" s="216"/>
    </row>
    <row r="78" spans="1:86" ht="39.75" customHeight="1" x14ac:dyDescent="0.35">
      <c r="L78" s="225"/>
      <c r="M78" s="98"/>
      <c r="N78" s="215"/>
      <c r="O78" s="131"/>
      <c r="P78" s="215"/>
      <c r="Q78" s="215"/>
      <c r="R78" s="215"/>
      <c r="S78" s="216"/>
    </row>
    <row r="79" spans="1:86" ht="39.75" customHeight="1" x14ac:dyDescent="0.35">
      <c r="L79" s="98"/>
      <c r="M79" s="98"/>
      <c r="N79" s="98"/>
      <c r="O79" s="215"/>
      <c r="P79" s="215"/>
      <c r="Q79" s="215"/>
      <c r="R79" s="215"/>
      <c r="S79" s="216"/>
    </row>
    <row r="80" spans="1:86" ht="39.75" customHeight="1" x14ac:dyDescent="0.35">
      <c r="L80" s="98"/>
      <c r="M80" s="98"/>
      <c r="N80" s="215"/>
      <c r="O80" s="215"/>
      <c r="P80" s="215"/>
      <c r="Q80" s="215"/>
      <c r="R80" s="215"/>
      <c r="S80" s="216"/>
    </row>
    <row r="81" spans="12:19" ht="39.75" customHeight="1" x14ac:dyDescent="0.35">
      <c r="L81" s="98"/>
      <c r="M81" s="98"/>
      <c r="N81" s="215"/>
      <c r="O81" s="215"/>
      <c r="P81" s="215"/>
      <c r="Q81" s="215"/>
      <c r="R81" s="215"/>
      <c r="S81" s="216"/>
    </row>
    <row r="82" spans="12:19" ht="39.75" customHeight="1" x14ac:dyDescent="0.35">
      <c r="L82" s="98"/>
      <c r="M82" s="98"/>
      <c r="N82" s="215"/>
      <c r="O82" s="98"/>
      <c r="P82" s="215"/>
      <c r="Q82" s="215"/>
      <c r="R82" s="215"/>
      <c r="S82" s="216"/>
    </row>
    <row r="83" spans="12:19" ht="39.75" customHeight="1" x14ac:dyDescent="0.35">
      <c r="L83" s="98"/>
      <c r="M83" s="98"/>
      <c r="N83" s="215"/>
      <c r="O83" s="215"/>
      <c r="P83" s="215"/>
      <c r="Q83" s="215"/>
      <c r="R83" s="215"/>
      <c r="S83" s="216"/>
    </row>
    <row r="84" spans="12:19" ht="39.75" customHeight="1" x14ac:dyDescent="0.35">
      <c r="L84" s="98"/>
      <c r="M84" s="98"/>
      <c r="N84" s="215"/>
      <c r="O84" s="215"/>
      <c r="P84" s="215"/>
      <c r="Q84" s="215"/>
      <c r="R84" s="215"/>
      <c r="S84" s="216"/>
    </row>
    <row r="85" spans="12:19" ht="39.75" customHeight="1" x14ac:dyDescent="0.35">
      <c r="L85" s="98"/>
      <c r="M85" s="98"/>
      <c r="N85" s="215"/>
      <c r="O85" s="98"/>
      <c r="P85" s="226"/>
      <c r="Q85" s="226"/>
      <c r="R85" s="226"/>
      <c r="S85" s="216"/>
    </row>
    <row r="86" spans="12:19" ht="39.75" customHeight="1" x14ac:dyDescent="0.35">
      <c r="L86" s="98"/>
      <c r="M86" s="98"/>
      <c r="N86" s="215"/>
      <c r="O86" s="98"/>
      <c r="P86" s="226"/>
      <c r="Q86" s="226"/>
      <c r="R86" s="226"/>
      <c r="S86" s="216"/>
    </row>
    <row r="87" spans="12:19" ht="39.75" customHeight="1" x14ac:dyDescent="0.35">
      <c r="L87" s="98"/>
      <c r="M87" s="98"/>
      <c r="N87" s="98"/>
      <c r="O87" s="215"/>
      <c r="P87" s="223"/>
      <c r="Q87" s="223"/>
      <c r="R87" s="223"/>
      <c r="S87" s="216"/>
    </row>
    <row r="88" spans="12:19" ht="39.75" customHeight="1" x14ac:dyDescent="0.35">
      <c r="L88" s="98"/>
      <c r="M88" s="98"/>
      <c r="N88" s="98"/>
      <c r="O88" s="98"/>
      <c r="P88" s="223"/>
      <c r="Q88" s="223"/>
      <c r="R88" s="223"/>
      <c r="S88" s="216"/>
    </row>
    <row r="89" spans="12:19" ht="39.75" customHeight="1" x14ac:dyDescent="0.35">
      <c r="L89" s="98"/>
      <c r="M89" s="98"/>
      <c r="N89" s="98"/>
      <c r="O89" s="98"/>
      <c r="P89" s="215"/>
      <c r="Q89" s="215"/>
      <c r="R89" s="215"/>
      <c r="S89" s="216"/>
    </row>
    <row r="90" spans="12:19" ht="39.75" customHeight="1" x14ac:dyDescent="0.35">
      <c r="M90" s="98"/>
      <c r="N90" s="98"/>
      <c r="O90" s="98"/>
      <c r="P90" s="215"/>
      <c r="Q90" s="215"/>
      <c r="R90" s="215"/>
      <c r="S90" s="216"/>
    </row>
    <row r="91" spans="12:19" ht="39.75" customHeight="1" x14ac:dyDescent="0.35">
      <c r="L91" s="227"/>
      <c r="M91" s="215"/>
      <c r="N91" s="215"/>
      <c r="O91" s="215"/>
      <c r="P91" s="215"/>
      <c r="Q91" s="215"/>
      <c r="R91" s="215"/>
      <c r="S91" s="216"/>
    </row>
    <row r="92" spans="12:19" ht="39.75" customHeight="1" x14ac:dyDescent="0.35">
      <c r="L92" s="98"/>
      <c r="M92" s="98"/>
      <c r="N92" s="98"/>
      <c r="O92" s="215"/>
      <c r="P92" s="215"/>
      <c r="Q92" s="215"/>
      <c r="R92" s="215"/>
      <c r="S92" s="216"/>
    </row>
    <row r="93" spans="12:19" ht="39.75" customHeight="1" x14ac:dyDescent="0.35">
      <c r="L93" s="98"/>
      <c r="M93" s="98"/>
      <c r="N93" s="215"/>
      <c r="O93" s="215"/>
      <c r="P93" s="98"/>
      <c r="Q93" s="98"/>
      <c r="R93" s="98"/>
      <c r="S93" s="216"/>
    </row>
    <row r="94" spans="12:19" ht="39.75" customHeight="1" x14ac:dyDescent="0.35">
      <c r="L94" s="98"/>
      <c r="M94" s="98"/>
      <c r="N94" s="98"/>
      <c r="O94" s="98"/>
      <c r="P94" s="98"/>
      <c r="Q94" s="98"/>
      <c r="R94" s="98"/>
      <c r="S94" s="216"/>
    </row>
    <row r="95" spans="12:19" ht="39.75" customHeight="1" x14ac:dyDescent="0.35">
      <c r="L95" s="98"/>
      <c r="M95" s="98"/>
      <c r="N95" s="98"/>
      <c r="O95" s="98"/>
      <c r="P95" s="98"/>
      <c r="Q95" s="98"/>
      <c r="R95" s="98"/>
      <c r="S95" s="216"/>
    </row>
    <row r="96" spans="12:19" ht="39.75" customHeight="1" x14ac:dyDescent="0.35">
      <c r="L96" s="98"/>
      <c r="M96" s="98"/>
      <c r="N96" s="98"/>
      <c r="O96" s="98"/>
      <c r="P96" s="98"/>
      <c r="Q96" s="98"/>
      <c r="R96" s="98"/>
      <c r="S96" s="216"/>
    </row>
    <row r="97" spans="12:19" ht="39.75" customHeight="1" x14ac:dyDescent="0.35">
      <c r="L97" s="98"/>
      <c r="M97" s="98"/>
      <c r="N97" s="131"/>
      <c r="O97" s="98"/>
      <c r="P97" s="131"/>
      <c r="Q97" s="131"/>
      <c r="R97" s="131"/>
      <c r="S97" s="216"/>
    </row>
    <row r="98" spans="12:19" ht="39.75" customHeight="1" x14ac:dyDescent="0.35">
      <c r="L98" s="98"/>
      <c r="M98" s="98"/>
      <c r="N98" s="98"/>
      <c r="O98" s="98"/>
      <c r="P98" s="98"/>
      <c r="Q98" s="98"/>
      <c r="R98" s="98"/>
      <c r="S98" s="216"/>
    </row>
    <row r="99" spans="12:19" ht="39.75" customHeight="1" x14ac:dyDescent="0.35">
      <c r="L99" s="98"/>
      <c r="M99" s="98"/>
      <c r="N99" s="98"/>
      <c r="O99" s="215"/>
      <c r="P99" s="215"/>
      <c r="Q99" s="215"/>
      <c r="R99" s="215"/>
      <c r="S99" s="216"/>
    </row>
    <row r="100" spans="12:19" ht="39.75" customHeight="1" x14ac:dyDescent="0.35">
      <c r="L100" s="98"/>
      <c r="M100" s="98"/>
      <c r="N100" s="98"/>
      <c r="O100" s="98"/>
      <c r="P100" s="98"/>
      <c r="Q100" s="98"/>
      <c r="R100" s="98"/>
      <c r="S100" s="228"/>
    </row>
    <row r="101" spans="12:19" ht="39.75" customHeight="1" x14ac:dyDescent="0.35">
      <c r="L101" s="98"/>
      <c r="M101" s="98"/>
      <c r="N101" s="98"/>
      <c r="O101" s="98"/>
      <c r="P101" s="98"/>
      <c r="Q101" s="98"/>
      <c r="R101" s="98"/>
      <c r="S101" s="98"/>
    </row>
    <row r="102" spans="12:19" ht="39.75" customHeight="1" x14ac:dyDescent="0.35">
      <c r="L102" s="98"/>
      <c r="M102" s="98"/>
      <c r="N102" s="98"/>
      <c r="O102" s="98"/>
      <c r="P102" s="98"/>
      <c r="Q102" s="98"/>
      <c r="R102" s="98"/>
      <c r="S102" s="98"/>
    </row>
    <row r="103" spans="12:19" ht="39.75" customHeight="1" x14ac:dyDescent="0.35">
      <c r="L103" s="98"/>
      <c r="M103" s="98"/>
      <c r="N103" s="98"/>
      <c r="O103" s="98"/>
      <c r="P103" s="98"/>
      <c r="Q103" s="98"/>
      <c r="R103" s="98"/>
      <c r="S103" s="98"/>
    </row>
    <row r="104" spans="12:19" ht="39.75" customHeight="1" x14ac:dyDescent="0.35">
      <c r="L104" s="98"/>
      <c r="M104" s="98"/>
      <c r="N104" s="98"/>
      <c r="O104" s="98"/>
      <c r="P104" s="98"/>
      <c r="Q104" s="98"/>
      <c r="R104" s="98"/>
      <c r="S104" s="98"/>
    </row>
    <row r="105" spans="12:19" ht="39.75" customHeight="1" x14ac:dyDescent="0.35">
      <c r="L105" s="98"/>
      <c r="M105" s="98"/>
      <c r="N105" s="98"/>
      <c r="O105" s="98"/>
      <c r="P105" s="98"/>
      <c r="Q105" s="98"/>
      <c r="R105" s="98"/>
      <c r="S105" s="98"/>
    </row>
    <row r="106" spans="12:19" ht="39.75" customHeight="1" x14ac:dyDescent="0.35">
      <c r="L106" s="98"/>
      <c r="M106" s="98"/>
      <c r="N106" s="98"/>
      <c r="O106" s="98"/>
      <c r="P106" s="98"/>
      <c r="Q106" s="98"/>
      <c r="R106" s="98"/>
      <c r="S106" s="98"/>
    </row>
    <row r="107" spans="12:19" ht="39.75" customHeight="1" x14ac:dyDescent="0.35">
      <c r="L107" s="98"/>
      <c r="M107" s="98"/>
      <c r="N107" s="98"/>
      <c r="O107" s="98"/>
      <c r="P107" s="98"/>
      <c r="Q107" s="98"/>
      <c r="R107" s="98"/>
      <c r="S107" s="98"/>
    </row>
    <row r="108" spans="12:19" ht="39.75" customHeight="1" x14ac:dyDescent="0.35">
      <c r="L108" s="98"/>
      <c r="M108" s="98"/>
      <c r="N108" s="98"/>
      <c r="O108" s="98"/>
      <c r="P108" s="98"/>
      <c r="Q108" s="98"/>
      <c r="R108" s="98"/>
      <c r="S108" s="98"/>
    </row>
    <row r="109" spans="12:19" ht="39.75" customHeight="1" x14ac:dyDescent="0.35">
      <c r="L109" s="98"/>
      <c r="M109" s="98"/>
      <c r="N109" s="98"/>
      <c r="O109" s="98"/>
      <c r="P109" s="98"/>
      <c r="Q109" s="98"/>
      <c r="R109" s="98"/>
      <c r="S109" s="98"/>
    </row>
    <row r="110" spans="12:19" ht="39.75" customHeight="1" x14ac:dyDescent="0.35">
      <c r="L110" s="98"/>
      <c r="M110" s="98"/>
      <c r="N110" s="98"/>
      <c r="O110" s="98"/>
      <c r="P110" s="98"/>
      <c r="Q110" s="98"/>
      <c r="R110" s="98"/>
      <c r="S110" s="98"/>
    </row>
    <row r="111" spans="12:19" ht="39.75" customHeight="1" x14ac:dyDescent="0.35">
      <c r="L111" s="98"/>
      <c r="M111" s="98"/>
      <c r="N111" s="98"/>
      <c r="O111" s="98"/>
      <c r="P111" s="98"/>
      <c r="Q111" s="98"/>
      <c r="R111" s="98"/>
      <c r="S111" s="98"/>
    </row>
    <row r="112" spans="12:19" ht="39.75" customHeight="1" x14ac:dyDescent="0.35">
      <c r="L112" s="98"/>
      <c r="M112" s="98"/>
      <c r="N112" s="98"/>
      <c r="O112" s="98"/>
      <c r="P112" s="98"/>
      <c r="Q112" s="98"/>
      <c r="R112" s="98"/>
      <c r="S112" s="98"/>
    </row>
    <row r="113" spans="12:19" ht="39.75" customHeight="1" x14ac:dyDescent="0.35">
      <c r="L113" s="98"/>
      <c r="M113" s="98"/>
      <c r="N113" s="98"/>
      <c r="O113" s="98"/>
      <c r="P113" s="98"/>
      <c r="Q113" s="98"/>
      <c r="R113" s="98"/>
      <c r="S113" s="98"/>
    </row>
    <row r="114" spans="12:19" ht="39.75" customHeight="1" x14ac:dyDescent="0.35">
      <c r="L114" s="98"/>
      <c r="M114" s="98"/>
      <c r="N114" s="98"/>
      <c r="O114" s="98"/>
      <c r="P114" s="98"/>
      <c r="Q114" s="98"/>
      <c r="R114" s="98"/>
      <c r="S114" s="98"/>
    </row>
    <row r="115" spans="12:19" ht="39.75" customHeight="1" x14ac:dyDescent="0.35">
      <c r="L115" s="98"/>
      <c r="M115" s="98"/>
      <c r="N115" s="98"/>
      <c r="O115" s="98"/>
      <c r="P115" s="98"/>
      <c r="Q115" s="98"/>
      <c r="R115" s="98"/>
      <c r="S115" s="98"/>
    </row>
    <row r="116" spans="12:19" ht="39.75" customHeight="1" x14ac:dyDescent="0.35">
      <c r="L116" s="98"/>
      <c r="M116" s="98"/>
      <c r="N116" s="98"/>
      <c r="O116" s="98"/>
      <c r="P116" s="98"/>
      <c r="Q116" s="98"/>
      <c r="R116" s="98"/>
      <c r="S116" s="98"/>
    </row>
    <row r="117" spans="12:19" ht="39.75" customHeight="1" x14ac:dyDescent="0.35">
      <c r="L117" s="98"/>
      <c r="M117" s="98"/>
      <c r="N117" s="98"/>
      <c r="O117" s="98"/>
      <c r="P117" s="98"/>
      <c r="Q117" s="98"/>
      <c r="R117" s="98"/>
      <c r="S117" s="98"/>
    </row>
    <row r="118" spans="12:19" ht="39.75" customHeight="1" x14ac:dyDescent="0.35">
      <c r="L118" s="98"/>
      <c r="M118" s="98"/>
      <c r="N118" s="98"/>
      <c r="O118" s="98"/>
      <c r="P118" s="98"/>
      <c r="Q118" s="98"/>
      <c r="R118" s="98"/>
      <c r="S118" s="98"/>
    </row>
    <row r="119" spans="12:19" ht="39.75" customHeight="1" x14ac:dyDescent="0.35">
      <c r="L119" s="98"/>
      <c r="M119" s="98"/>
      <c r="N119" s="98"/>
      <c r="O119" s="98"/>
      <c r="P119" s="98"/>
      <c r="Q119" s="98"/>
      <c r="R119" s="98"/>
      <c r="S119" s="98"/>
    </row>
    <row r="120" spans="12:19" ht="39.75" customHeight="1" x14ac:dyDescent="0.35">
      <c r="L120" s="98"/>
      <c r="M120" s="98"/>
      <c r="N120" s="98"/>
      <c r="O120" s="98"/>
      <c r="P120" s="98"/>
      <c r="Q120" s="98"/>
      <c r="R120" s="98"/>
      <c r="S120" s="98"/>
    </row>
    <row r="121" spans="12:19" ht="39.75" customHeight="1" x14ac:dyDescent="0.35">
      <c r="L121" s="98"/>
      <c r="M121" s="98"/>
      <c r="N121" s="98"/>
      <c r="O121" s="98"/>
      <c r="P121" s="98"/>
      <c r="Q121" s="98"/>
      <c r="R121" s="98"/>
      <c r="S121" s="98"/>
    </row>
    <row r="122" spans="12:19" ht="39.75" customHeight="1" x14ac:dyDescent="0.35">
      <c r="L122" s="98"/>
      <c r="M122" s="98"/>
      <c r="N122" s="98"/>
      <c r="O122" s="98"/>
      <c r="P122" s="98"/>
      <c r="Q122" s="98"/>
      <c r="R122" s="98"/>
      <c r="S122" s="98"/>
    </row>
    <row r="123" spans="12:19" ht="39.75" customHeight="1" x14ac:dyDescent="0.35">
      <c r="L123" s="98"/>
      <c r="M123" s="98"/>
      <c r="N123" s="98"/>
      <c r="O123" s="98"/>
      <c r="P123" s="98"/>
      <c r="Q123" s="98"/>
      <c r="R123" s="98"/>
      <c r="S123" s="98"/>
    </row>
    <row r="124" spans="12:19" ht="39.75" customHeight="1" x14ac:dyDescent="0.35">
      <c r="L124" s="98"/>
      <c r="M124" s="98"/>
      <c r="N124" s="98"/>
      <c r="O124" s="98"/>
      <c r="P124" s="98"/>
      <c r="Q124" s="98"/>
      <c r="R124" s="98"/>
      <c r="S124" s="98"/>
    </row>
    <row r="125" spans="12:19" ht="39.75" customHeight="1" x14ac:dyDescent="0.35">
      <c r="L125" s="98"/>
      <c r="M125" s="98"/>
      <c r="N125" s="98"/>
      <c r="O125" s="98"/>
      <c r="P125" s="98"/>
      <c r="Q125" s="98"/>
      <c r="R125" s="98"/>
      <c r="S125" s="98"/>
    </row>
    <row r="126" spans="12:19" ht="39.75" customHeight="1" x14ac:dyDescent="0.35">
      <c r="L126" s="98"/>
      <c r="M126" s="98"/>
      <c r="N126" s="98"/>
      <c r="O126" s="98"/>
      <c r="P126" s="98"/>
      <c r="Q126" s="98"/>
      <c r="R126" s="98"/>
      <c r="S126" s="98"/>
    </row>
    <row r="127" spans="12:19" ht="39.75" customHeight="1" x14ac:dyDescent="0.35">
      <c r="L127" s="98"/>
      <c r="M127" s="98"/>
      <c r="N127" s="98"/>
      <c r="O127" s="98"/>
      <c r="P127" s="98"/>
      <c r="Q127" s="98"/>
      <c r="R127" s="98"/>
      <c r="S127" s="98"/>
    </row>
    <row r="128" spans="12:19" ht="39.75" customHeight="1" x14ac:dyDescent="0.35">
      <c r="L128" s="98"/>
      <c r="M128" s="98"/>
      <c r="N128" s="98"/>
      <c r="O128" s="98"/>
      <c r="P128" s="98"/>
      <c r="Q128" s="98"/>
      <c r="R128" s="98"/>
      <c r="S128" s="98"/>
    </row>
    <row r="129" spans="12:19" ht="39.75" customHeight="1" x14ac:dyDescent="0.35">
      <c r="L129" s="98"/>
      <c r="M129" s="98"/>
      <c r="N129" s="98"/>
      <c r="O129" s="98"/>
      <c r="P129" s="98"/>
      <c r="Q129" s="98"/>
      <c r="R129" s="98"/>
      <c r="S129" s="98"/>
    </row>
    <row r="130" spans="12:19" ht="39.75" customHeight="1" x14ac:dyDescent="0.35">
      <c r="L130" s="98"/>
      <c r="M130" s="98"/>
      <c r="N130" s="98"/>
      <c r="O130" s="98"/>
      <c r="P130" s="98"/>
      <c r="Q130" s="98"/>
      <c r="R130" s="98"/>
      <c r="S130" s="98"/>
    </row>
    <row r="131" spans="12:19" ht="39.75" customHeight="1" x14ac:dyDescent="0.35">
      <c r="L131" s="98"/>
      <c r="M131" s="98"/>
      <c r="N131" s="98"/>
      <c r="O131" s="98"/>
      <c r="P131" s="98"/>
      <c r="Q131" s="98"/>
      <c r="R131" s="98"/>
      <c r="S131" s="98"/>
    </row>
    <row r="132" spans="12:19" ht="39.75" customHeight="1" x14ac:dyDescent="0.35">
      <c r="L132" s="98"/>
      <c r="M132" s="98"/>
      <c r="N132" s="98"/>
      <c r="O132" s="98"/>
      <c r="P132" s="98"/>
      <c r="Q132" s="98"/>
      <c r="R132" s="98"/>
      <c r="S132" s="98"/>
    </row>
    <row r="133" spans="12:19" ht="39.75" customHeight="1" x14ac:dyDescent="0.35">
      <c r="L133" s="98"/>
      <c r="M133" s="98"/>
      <c r="N133" s="98"/>
      <c r="O133" s="98"/>
      <c r="P133" s="98"/>
      <c r="Q133" s="98"/>
      <c r="R133" s="98"/>
      <c r="S133" s="98"/>
    </row>
    <row r="134" spans="12:19" ht="39.75" customHeight="1" x14ac:dyDescent="0.35">
      <c r="L134" s="98"/>
      <c r="M134" s="98"/>
      <c r="N134" s="98"/>
      <c r="O134" s="98"/>
      <c r="P134" s="98"/>
      <c r="Q134" s="98"/>
      <c r="R134" s="98"/>
      <c r="S134" s="98"/>
    </row>
    <row r="135" spans="12:19" ht="39.75" customHeight="1" x14ac:dyDescent="0.35">
      <c r="L135" s="98"/>
      <c r="M135" s="98"/>
      <c r="N135" s="98"/>
      <c r="O135" s="98"/>
      <c r="P135" s="98"/>
      <c r="Q135" s="98"/>
      <c r="R135" s="98"/>
      <c r="S135" s="98"/>
    </row>
    <row r="136" spans="12:19" ht="39.75" customHeight="1" x14ac:dyDescent="0.35">
      <c r="L136" s="98"/>
      <c r="M136" s="98"/>
      <c r="N136" s="98"/>
      <c r="O136" s="98"/>
      <c r="P136" s="98"/>
      <c r="Q136" s="98"/>
      <c r="R136" s="98"/>
      <c r="S136" s="98"/>
    </row>
    <row r="137" spans="12:19" ht="39.75" customHeight="1" x14ac:dyDescent="0.35">
      <c r="L137" s="98"/>
      <c r="M137" s="98"/>
      <c r="N137" s="98"/>
      <c r="O137" s="98"/>
      <c r="P137" s="98"/>
      <c r="Q137" s="98"/>
      <c r="R137" s="98"/>
      <c r="S137" s="98"/>
    </row>
    <row r="138" spans="12:19" ht="39.75" customHeight="1" x14ac:dyDescent="0.35">
      <c r="L138" s="98"/>
      <c r="M138" s="98"/>
      <c r="N138" s="98"/>
      <c r="O138" s="98"/>
      <c r="P138" s="98"/>
      <c r="Q138" s="98"/>
      <c r="R138" s="98"/>
      <c r="S138" s="98"/>
    </row>
    <row r="139" spans="12:19" ht="39.75" customHeight="1" x14ac:dyDescent="0.35">
      <c r="L139" s="98"/>
      <c r="M139" s="98"/>
      <c r="N139" s="98"/>
      <c r="O139" s="98"/>
      <c r="P139" s="98"/>
      <c r="Q139" s="98"/>
      <c r="R139" s="98"/>
      <c r="S139" s="98"/>
    </row>
    <row r="140" spans="12:19" ht="39.75" customHeight="1" x14ac:dyDescent="0.35">
      <c r="L140" s="98"/>
      <c r="M140" s="98"/>
      <c r="N140" s="98"/>
      <c r="O140" s="98"/>
      <c r="P140" s="98"/>
      <c r="Q140" s="98"/>
      <c r="R140" s="98"/>
      <c r="S140" s="98"/>
    </row>
    <row r="141" spans="12:19" ht="39.75" customHeight="1" x14ac:dyDescent="0.35">
      <c r="L141" s="98"/>
      <c r="M141" s="98"/>
      <c r="N141" s="98"/>
      <c r="O141" s="98"/>
      <c r="P141" s="98"/>
      <c r="Q141" s="98"/>
      <c r="R141" s="98"/>
      <c r="S141" s="98"/>
    </row>
    <row r="142" spans="12:19" ht="39.75" customHeight="1" x14ac:dyDescent="0.35">
      <c r="L142" s="98"/>
      <c r="M142" s="98"/>
      <c r="N142" s="98"/>
      <c r="O142" s="98"/>
      <c r="P142" s="98"/>
      <c r="Q142" s="98"/>
      <c r="R142" s="98"/>
      <c r="S142" s="98"/>
    </row>
    <row r="143" spans="12:19" ht="39.75" customHeight="1" x14ac:dyDescent="0.35">
      <c r="L143" s="98"/>
      <c r="M143" s="98"/>
      <c r="N143" s="98"/>
      <c r="O143" s="98"/>
      <c r="P143" s="98"/>
      <c r="Q143" s="98"/>
      <c r="R143" s="98"/>
      <c r="S143" s="98"/>
    </row>
    <row r="144" spans="12:19" ht="39.75" customHeight="1" x14ac:dyDescent="0.35">
      <c r="L144" s="98"/>
      <c r="M144" s="98"/>
      <c r="N144" s="98"/>
      <c r="O144" s="98"/>
      <c r="P144" s="98"/>
      <c r="Q144" s="98"/>
      <c r="R144" s="98"/>
      <c r="S144" s="98"/>
    </row>
    <row r="145" spans="12:19" ht="39.75" customHeight="1" x14ac:dyDescent="0.35">
      <c r="L145" s="98"/>
      <c r="M145" s="98"/>
      <c r="N145" s="98"/>
      <c r="O145" s="98"/>
      <c r="P145" s="98"/>
      <c r="Q145" s="98"/>
      <c r="R145" s="98"/>
      <c r="S145" s="98"/>
    </row>
    <row r="146" spans="12:19" ht="39.75" customHeight="1" x14ac:dyDescent="0.35">
      <c r="L146" s="98"/>
      <c r="M146" s="98"/>
      <c r="N146" s="98"/>
      <c r="O146" s="98"/>
      <c r="P146" s="98"/>
      <c r="Q146" s="98"/>
      <c r="R146" s="98"/>
      <c r="S146" s="98"/>
    </row>
    <row r="147" spans="12:19" ht="39.75" customHeight="1" x14ac:dyDescent="0.35">
      <c r="L147" s="98"/>
      <c r="M147" s="98"/>
      <c r="N147" s="98"/>
      <c r="O147" s="98"/>
      <c r="P147" s="98"/>
      <c r="Q147" s="98"/>
      <c r="R147" s="98"/>
      <c r="S147" s="98"/>
    </row>
    <row r="148" spans="12:19" ht="39.75" customHeight="1" x14ac:dyDescent="0.35">
      <c r="L148" s="98"/>
      <c r="M148" s="98"/>
      <c r="N148" s="98"/>
      <c r="O148" s="98"/>
      <c r="P148" s="98"/>
      <c r="Q148" s="98"/>
      <c r="R148" s="98"/>
      <c r="S148" s="98"/>
    </row>
    <row r="149" spans="12:19" ht="39.75" customHeight="1" x14ac:dyDescent="0.35">
      <c r="L149" s="98"/>
      <c r="M149" s="98"/>
      <c r="N149" s="98"/>
      <c r="O149" s="98"/>
      <c r="P149" s="98"/>
      <c r="Q149" s="98"/>
      <c r="R149" s="98"/>
      <c r="S149" s="98"/>
    </row>
    <row r="150" spans="12:19" ht="39.75" customHeight="1" x14ac:dyDescent="0.35">
      <c r="L150" s="98"/>
      <c r="M150" s="98"/>
      <c r="N150" s="98"/>
      <c r="O150" s="98"/>
      <c r="P150" s="98"/>
      <c r="Q150" s="98"/>
      <c r="R150" s="98"/>
      <c r="S150" s="98"/>
    </row>
    <row r="151" spans="12:19" ht="39.75" customHeight="1" x14ac:dyDescent="0.35">
      <c r="L151" s="98"/>
      <c r="M151" s="98"/>
      <c r="N151" s="98"/>
      <c r="O151" s="98"/>
      <c r="P151" s="98"/>
      <c r="Q151" s="98"/>
      <c r="R151" s="98"/>
      <c r="S151" s="98"/>
    </row>
    <row r="152" spans="12:19" ht="39.75" customHeight="1" x14ac:dyDescent="0.35">
      <c r="L152" s="98"/>
      <c r="M152" s="98"/>
      <c r="N152" s="98"/>
      <c r="O152" s="98"/>
      <c r="P152" s="98"/>
      <c r="Q152" s="98"/>
      <c r="R152" s="98"/>
      <c r="S152" s="98"/>
    </row>
    <row r="153" spans="12:19" ht="39.75" customHeight="1" x14ac:dyDescent="0.35">
      <c r="L153" s="98"/>
      <c r="M153" s="98"/>
      <c r="N153" s="98"/>
      <c r="O153" s="98"/>
      <c r="P153" s="98"/>
      <c r="Q153" s="98"/>
      <c r="R153" s="98"/>
      <c r="S153" s="98"/>
    </row>
    <row r="154" spans="12:19" ht="39.75" customHeight="1" x14ac:dyDescent="0.35">
      <c r="L154" s="98"/>
      <c r="M154" s="98"/>
      <c r="N154" s="98"/>
      <c r="O154" s="98"/>
      <c r="P154" s="98"/>
      <c r="Q154" s="98"/>
      <c r="R154" s="98"/>
      <c r="S154" s="98"/>
    </row>
    <row r="155" spans="12:19" ht="39.75" customHeight="1" x14ac:dyDescent="0.35">
      <c r="L155" s="98"/>
      <c r="M155" s="98"/>
      <c r="N155" s="98"/>
      <c r="O155" s="98"/>
      <c r="P155" s="98"/>
      <c r="Q155" s="98"/>
      <c r="R155" s="98"/>
      <c r="S155" s="98"/>
    </row>
    <row r="156" spans="12:19" ht="39.75" customHeight="1" x14ac:dyDescent="0.35">
      <c r="L156" s="98"/>
      <c r="M156" s="98"/>
      <c r="N156" s="98"/>
      <c r="O156" s="98"/>
      <c r="P156" s="98"/>
      <c r="Q156" s="98"/>
      <c r="R156" s="98"/>
      <c r="S156" s="98"/>
    </row>
    <row r="157" spans="12:19" ht="39.75" customHeight="1" x14ac:dyDescent="0.35">
      <c r="L157" s="98"/>
      <c r="M157" s="98"/>
      <c r="N157" s="98"/>
      <c r="O157" s="98"/>
      <c r="P157" s="98"/>
      <c r="Q157" s="98"/>
      <c r="R157" s="98"/>
      <c r="S157" s="98"/>
    </row>
    <row r="158" spans="12:19" ht="39.75" customHeight="1" x14ac:dyDescent="0.35">
      <c r="L158" s="98"/>
      <c r="M158" s="98"/>
      <c r="N158" s="98"/>
      <c r="O158" s="98"/>
      <c r="P158" s="98"/>
      <c r="Q158" s="98"/>
      <c r="R158" s="98"/>
      <c r="S158" s="98"/>
    </row>
    <row r="159" spans="12:19" ht="39.75" customHeight="1" x14ac:dyDescent="0.35">
      <c r="L159" s="98"/>
      <c r="M159" s="98"/>
      <c r="N159" s="98"/>
      <c r="O159" s="98"/>
      <c r="P159" s="98"/>
      <c r="Q159" s="98"/>
      <c r="R159" s="98"/>
      <c r="S159" s="98"/>
    </row>
    <row r="160" spans="12:19" ht="39.75" customHeight="1" x14ac:dyDescent="0.35">
      <c r="L160" s="98"/>
      <c r="M160" s="98"/>
      <c r="N160" s="98"/>
      <c r="O160" s="98"/>
      <c r="P160" s="98"/>
      <c r="Q160" s="98"/>
      <c r="R160" s="98"/>
      <c r="S160" s="98"/>
    </row>
    <row r="161" spans="12:19" ht="39.75" customHeight="1" x14ac:dyDescent="0.35">
      <c r="L161" s="98"/>
      <c r="M161" s="98"/>
      <c r="N161" s="98"/>
      <c r="O161" s="98"/>
      <c r="P161" s="98"/>
      <c r="Q161" s="98"/>
      <c r="R161" s="98"/>
      <c r="S161" s="98"/>
    </row>
    <row r="162" spans="12:19" ht="39.75" customHeight="1" x14ac:dyDescent="0.35">
      <c r="L162" s="98"/>
      <c r="M162" s="98"/>
      <c r="N162" s="98"/>
      <c r="O162" s="98"/>
      <c r="P162" s="98"/>
      <c r="Q162" s="98"/>
      <c r="R162" s="98"/>
      <c r="S162" s="98"/>
    </row>
    <row r="163" spans="12:19" ht="39.75" customHeight="1" x14ac:dyDescent="0.35">
      <c r="L163" s="98"/>
      <c r="M163" s="98"/>
      <c r="N163" s="98"/>
      <c r="O163" s="98"/>
      <c r="P163" s="98"/>
      <c r="Q163" s="98"/>
      <c r="R163" s="98"/>
      <c r="S163" s="98"/>
    </row>
    <row r="164" spans="12:19" ht="39.75" customHeight="1" x14ac:dyDescent="0.35">
      <c r="L164" s="98"/>
      <c r="M164" s="98"/>
      <c r="N164" s="98"/>
      <c r="O164" s="98"/>
      <c r="P164" s="98"/>
      <c r="Q164" s="98"/>
      <c r="R164" s="98"/>
      <c r="S164" s="98"/>
    </row>
    <row r="165" spans="12:19" ht="39.75" customHeight="1" x14ac:dyDescent="0.35">
      <c r="L165" s="98"/>
      <c r="M165" s="98"/>
      <c r="N165" s="98"/>
      <c r="O165" s="98"/>
      <c r="P165" s="98"/>
      <c r="Q165" s="98"/>
      <c r="R165" s="98"/>
      <c r="S165" s="98"/>
    </row>
    <row r="166" spans="12:19" ht="39.75" customHeight="1" x14ac:dyDescent="0.35">
      <c r="L166" s="98"/>
      <c r="M166" s="98"/>
      <c r="N166" s="98"/>
      <c r="O166" s="98"/>
      <c r="P166" s="98"/>
      <c r="Q166" s="98"/>
      <c r="R166" s="98"/>
      <c r="S166" s="98"/>
    </row>
    <row r="167" spans="12:19" ht="39.75" customHeight="1" x14ac:dyDescent="0.35">
      <c r="L167" s="98"/>
      <c r="M167" s="98"/>
      <c r="N167" s="98"/>
      <c r="O167" s="98"/>
      <c r="P167" s="98"/>
      <c r="Q167" s="98"/>
      <c r="R167" s="98"/>
      <c r="S167" s="98"/>
    </row>
    <row r="168" spans="12:19" ht="39.75" customHeight="1" x14ac:dyDescent="0.35">
      <c r="L168" s="98"/>
      <c r="M168" s="98"/>
      <c r="N168" s="98"/>
      <c r="O168" s="98"/>
      <c r="P168" s="98"/>
      <c r="Q168" s="98"/>
      <c r="R168" s="98"/>
      <c r="S168" s="98"/>
    </row>
    <row r="169" spans="12:19" ht="39.75" customHeight="1" x14ac:dyDescent="0.35">
      <c r="L169" s="98"/>
      <c r="M169" s="98"/>
      <c r="N169" s="98"/>
      <c r="O169" s="98"/>
      <c r="P169" s="98"/>
      <c r="Q169" s="98"/>
      <c r="R169" s="98"/>
      <c r="S169" s="98"/>
    </row>
    <row r="170" spans="12:19" ht="39.75" customHeight="1" x14ac:dyDescent="0.35">
      <c r="L170" s="98"/>
      <c r="M170" s="98"/>
      <c r="N170" s="98"/>
      <c r="O170" s="98"/>
      <c r="P170" s="98"/>
      <c r="Q170" s="98"/>
      <c r="R170" s="98"/>
      <c r="S170" s="98"/>
    </row>
    <row r="171" spans="12:19" ht="39.75" customHeight="1" x14ac:dyDescent="0.35">
      <c r="L171" s="98"/>
      <c r="M171" s="98"/>
      <c r="N171" s="98"/>
      <c r="O171" s="98"/>
      <c r="P171" s="98"/>
      <c r="Q171" s="98"/>
      <c r="R171" s="98"/>
      <c r="S171" s="98"/>
    </row>
    <row r="172" spans="12:19" ht="39.75" customHeight="1" x14ac:dyDescent="0.35">
      <c r="L172" s="98"/>
      <c r="M172" s="98"/>
      <c r="N172" s="98"/>
      <c r="O172" s="98"/>
      <c r="P172" s="98"/>
      <c r="Q172" s="98"/>
      <c r="R172" s="98"/>
      <c r="S172" s="98"/>
    </row>
    <row r="173" spans="12:19" ht="39.75" customHeight="1" x14ac:dyDescent="0.35">
      <c r="L173" s="98"/>
      <c r="M173" s="98"/>
      <c r="N173" s="98"/>
      <c r="O173" s="98"/>
      <c r="P173" s="98"/>
      <c r="Q173" s="98"/>
      <c r="R173" s="98"/>
      <c r="S173" s="98"/>
    </row>
    <row r="174" spans="12:19" ht="39.75" customHeight="1" x14ac:dyDescent="0.35">
      <c r="L174" s="98"/>
      <c r="M174" s="98"/>
      <c r="N174" s="98"/>
      <c r="O174" s="98"/>
      <c r="P174" s="98"/>
      <c r="Q174" s="98"/>
      <c r="R174" s="98"/>
      <c r="S174" s="98"/>
    </row>
    <row r="175" spans="12:19" ht="39.75" customHeight="1" x14ac:dyDescent="0.35">
      <c r="L175" s="98"/>
      <c r="M175" s="98"/>
      <c r="N175" s="98"/>
      <c r="O175" s="98"/>
      <c r="P175" s="98"/>
      <c r="Q175" s="98"/>
      <c r="R175" s="98"/>
      <c r="S175" s="98"/>
    </row>
    <row r="176" spans="12:19" ht="39.75" customHeight="1" x14ac:dyDescent="0.35">
      <c r="L176" s="98"/>
      <c r="M176" s="98"/>
      <c r="N176" s="98"/>
      <c r="O176" s="98"/>
      <c r="P176" s="98"/>
      <c r="Q176" s="98"/>
      <c r="R176" s="98"/>
      <c r="S176" s="98"/>
    </row>
    <row r="177" spans="12:19" ht="39.75" customHeight="1" x14ac:dyDescent="0.35">
      <c r="L177" s="98"/>
      <c r="M177" s="98"/>
      <c r="N177" s="98"/>
      <c r="O177" s="98"/>
      <c r="P177" s="98"/>
      <c r="Q177" s="98"/>
      <c r="R177" s="98"/>
      <c r="S177" s="98"/>
    </row>
    <row r="178" spans="12:19" ht="39.75" customHeight="1" x14ac:dyDescent="0.35">
      <c r="L178" s="98"/>
      <c r="M178" s="98"/>
      <c r="N178" s="98"/>
      <c r="O178" s="98"/>
      <c r="P178" s="98"/>
      <c r="Q178" s="98"/>
      <c r="R178" s="98"/>
      <c r="S178" s="98"/>
    </row>
    <row r="179" spans="12:19" ht="39.75" customHeight="1" x14ac:dyDescent="0.35">
      <c r="L179" s="98"/>
      <c r="M179" s="98"/>
      <c r="N179" s="98"/>
      <c r="O179" s="98"/>
      <c r="P179" s="98"/>
      <c r="Q179" s="98"/>
      <c r="R179" s="98"/>
      <c r="S179" s="98"/>
    </row>
    <row r="180" spans="12:19" ht="39.75" customHeight="1" x14ac:dyDescent="0.35">
      <c r="L180" s="98"/>
      <c r="M180" s="98"/>
      <c r="N180" s="98"/>
      <c r="O180" s="98"/>
      <c r="P180" s="98"/>
      <c r="Q180" s="98"/>
      <c r="R180" s="98"/>
      <c r="S180" s="98"/>
    </row>
    <row r="181" spans="12:19" ht="39.75" customHeight="1" x14ac:dyDescent="0.35">
      <c r="L181" s="98"/>
      <c r="M181" s="98"/>
      <c r="N181" s="98"/>
      <c r="O181" s="98"/>
      <c r="P181" s="98"/>
      <c r="Q181" s="98"/>
      <c r="R181" s="98"/>
      <c r="S181" s="98"/>
    </row>
    <row r="182" spans="12:19" ht="39.75" customHeight="1" x14ac:dyDescent="0.35">
      <c r="L182" s="98"/>
      <c r="M182" s="98"/>
      <c r="N182" s="98"/>
      <c r="O182" s="98"/>
      <c r="P182" s="98"/>
      <c r="Q182" s="98"/>
      <c r="R182" s="98"/>
      <c r="S182" s="98"/>
    </row>
    <row r="183" spans="12:19" ht="39.75" customHeight="1" x14ac:dyDescent="0.35">
      <c r="L183" s="98"/>
      <c r="M183" s="98"/>
      <c r="N183" s="98"/>
      <c r="O183" s="98"/>
      <c r="P183" s="98"/>
      <c r="Q183" s="98"/>
      <c r="R183" s="98"/>
      <c r="S183" s="98"/>
    </row>
    <row r="184" spans="12:19" ht="39.75" customHeight="1" x14ac:dyDescent="0.35">
      <c r="L184" s="98"/>
      <c r="M184" s="98"/>
      <c r="N184" s="98"/>
      <c r="O184" s="98"/>
      <c r="P184" s="98"/>
      <c r="Q184" s="98"/>
      <c r="R184" s="98"/>
      <c r="S184" s="98"/>
    </row>
    <row r="185" spans="12:19" ht="39.75" customHeight="1" x14ac:dyDescent="0.35">
      <c r="L185" s="98"/>
      <c r="M185" s="98"/>
      <c r="N185" s="98"/>
      <c r="O185" s="98"/>
      <c r="P185" s="98"/>
      <c r="Q185" s="98"/>
      <c r="R185" s="98"/>
      <c r="S185" s="98"/>
    </row>
    <row r="186" spans="12:19" ht="39.75" customHeight="1" x14ac:dyDescent="0.35">
      <c r="L186" s="98"/>
      <c r="M186" s="98"/>
      <c r="N186" s="98"/>
      <c r="O186" s="98"/>
      <c r="P186" s="98"/>
      <c r="Q186" s="98"/>
      <c r="R186" s="98"/>
      <c r="S186" s="98"/>
    </row>
    <row r="187" spans="12:19" ht="39.75" customHeight="1" x14ac:dyDescent="0.35">
      <c r="L187" s="98"/>
      <c r="M187" s="98"/>
      <c r="N187" s="98"/>
      <c r="O187" s="98"/>
      <c r="P187" s="98"/>
      <c r="Q187" s="98"/>
      <c r="R187" s="98"/>
      <c r="S187" s="98"/>
    </row>
    <row r="188" spans="12:19" ht="39.75" customHeight="1" x14ac:dyDescent="0.35">
      <c r="L188" s="98"/>
      <c r="M188" s="98"/>
      <c r="N188" s="98"/>
      <c r="O188" s="98"/>
      <c r="P188" s="98"/>
      <c r="Q188" s="98"/>
      <c r="R188" s="98"/>
      <c r="S188" s="98"/>
    </row>
    <row r="189" spans="12:19" ht="39.75" customHeight="1" x14ac:dyDescent="0.35">
      <c r="L189" s="98"/>
      <c r="M189" s="98"/>
      <c r="N189" s="98"/>
      <c r="O189" s="98"/>
      <c r="P189" s="98"/>
      <c r="Q189" s="98"/>
      <c r="R189" s="98"/>
      <c r="S189" s="98"/>
    </row>
    <row r="190" spans="12:19" ht="39.75" customHeight="1" x14ac:dyDescent="0.35">
      <c r="L190" s="98"/>
      <c r="M190" s="98"/>
      <c r="N190" s="98"/>
      <c r="O190" s="98"/>
      <c r="P190" s="98"/>
      <c r="Q190" s="98"/>
      <c r="R190" s="98"/>
      <c r="S190" s="98"/>
    </row>
    <row r="191" spans="12:19" ht="39.75" customHeight="1" x14ac:dyDescent="0.35">
      <c r="L191" s="98"/>
      <c r="M191" s="98"/>
      <c r="N191" s="98"/>
      <c r="O191" s="98"/>
      <c r="P191" s="98"/>
      <c r="Q191" s="98"/>
      <c r="R191" s="98"/>
      <c r="S191" s="98"/>
    </row>
    <row r="192" spans="12:19" ht="39.75" customHeight="1" x14ac:dyDescent="0.35">
      <c r="L192" s="98"/>
      <c r="M192" s="98"/>
      <c r="N192" s="98"/>
      <c r="O192" s="98"/>
      <c r="P192" s="98"/>
      <c r="Q192" s="98"/>
      <c r="R192" s="98"/>
      <c r="S192" s="98"/>
    </row>
    <row r="193" spans="12:19" ht="39.75" customHeight="1" x14ac:dyDescent="0.35">
      <c r="L193" s="98"/>
      <c r="M193" s="98"/>
      <c r="N193" s="98"/>
      <c r="O193" s="98"/>
      <c r="P193" s="98"/>
      <c r="Q193" s="98"/>
      <c r="R193" s="98"/>
      <c r="S193" s="98"/>
    </row>
    <row r="194" spans="12:19" ht="39.75" customHeight="1" x14ac:dyDescent="0.35">
      <c r="L194" s="98"/>
      <c r="M194" s="98"/>
      <c r="N194" s="98"/>
      <c r="O194" s="98"/>
      <c r="P194" s="98"/>
      <c r="Q194" s="98"/>
      <c r="R194" s="98"/>
      <c r="S194" s="98"/>
    </row>
    <row r="195" spans="12:19" ht="39.75" customHeight="1" x14ac:dyDescent="0.35">
      <c r="L195" s="98"/>
      <c r="M195" s="98"/>
      <c r="N195" s="98"/>
      <c r="O195" s="98"/>
      <c r="P195" s="98"/>
      <c r="Q195" s="98"/>
      <c r="R195" s="98"/>
      <c r="S195" s="98"/>
    </row>
    <row r="196" spans="12:19" ht="39.75" customHeight="1" x14ac:dyDescent="0.35">
      <c r="L196" s="98"/>
      <c r="M196" s="98"/>
      <c r="N196" s="98"/>
      <c r="O196" s="98"/>
      <c r="P196" s="98"/>
      <c r="Q196" s="98"/>
      <c r="R196" s="98"/>
      <c r="S196" s="98"/>
    </row>
    <row r="197" spans="12:19" ht="39.75" customHeight="1" x14ac:dyDescent="0.35">
      <c r="L197" s="98"/>
      <c r="M197" s="98"/>
      <c r="N197" s="98"/>
      <c r="O197" s="98"/>
      <c r="P197" s="98"/>
      <c r="Q197" s="98"/>
      <c r="R197" s="98"/>
      <c r="S197" s="98"/>
    </row>
    <row r="198" spans="12:19" ht="39.75" customHeight="1" x14ac:dyDescent="0.35">
      <c r="L198" s="98"/>
      <c r="M198" s="98"/>
      <c r="N198" s="98"/>
      <c r="O198" s="98"/>
      <c r="P198" s="98"/>
      <c r="Q198" s="98"/>
      <c r="R198" s="98"/>
      <c r="S198" s="98"/>
    </row>
    <row r="199" spans="12:19" ht="39.75" customHeight="1" x14ac:dyDescent="0.35">
      <c r="L199" s="98"/>
      <c r="M199" s="98"/>
      <c r="N199" s="98"/>
      <c r="O199" s="98"/>
      <c r="P199" s="98"/>
      <c r="Q199" s="98"/>
      <c r="R199" s="98"/>
      <c r="S199" s="98"/>
    </row>
    <row r="200" spans="12:19" ht="39.75" customHeight="1" x14ac:dyDescent="0.35">
      <c r="L200" s="98"/>
      <c r="M200" s="98"/>
      <c r="N200" s="98"/>
      <c r="O200" s="98"/>
      <c r="P200" s="98"/>
      <c r="Q200" s="98"/>
      <c r="R200" s="98"/>
      <c r="S200" s="98"/>
    </row>
    <row r="201" spans="12:19" ht="39.75" customHeight="1" x14ac:dyDescent="0.35">
      <c r="L201" s="98"/>
      <c r="M201" s="98"/>
      <c r="N201" s="98"/>
      <c r="O201" s="98"/>
      <c r="P201" s="98"/>
      <c r="Q201" s="98"/>
      <c r="R201" s="98"/>
      <c r="S201" s="98"/>
    </row>
    <row r="202" spans="12:19" ht="39.75" customHeight="1" x14ac:dyDescent="0.35">
      <c r="L202" s="98"/>
      <c r="M202" s="98"/>
      <c r="N202" s="98"/>
      <c r="O202" s="98"/>
      <c r="P202" s="98"/>
      <c r="Q202" s="98"/>
      <c r="R202" s="98"/>
      <c r="S202" s="98"/>
    </row>
    <row r="203" spans="12:19" ht="39.75" customHeight="1" x14ac:dyDescent="0.35">
      <c r="L203" s="98"/>
      <c r="M203" s="98"/>
      <c r="N203" s="98"/>
      <c r="O203" s="98"/>
      <c r="P203" s="98"/>
      <c r="Q203" s="98"/>
      <c r="R203" s="98"/>
      <c r="S203" s="98"/>
    </row>
    <row r="204" spans="12:19" ht="39.75" customHeight="1" x14ac:dyDescent="0.35">
      <c r="L204" s="98"/>
      <c r="M204" s="98"/>
      <c r="N204" s="98"/>
      <c r="O204" s="98"/>
      <c r="P204" s="98"/>
      <c r="Q204" s="98"/>
      <c r="R204" s="98"/>
      <c r="S204" s="98"/>
    </row>
    <row r="205" spans="12:19" ht="39.75" customHeight="1" x14ac:dyDescent="0.35">
      <c r="L205" s="98"/>
      <c r="M205" s="98"/>
      <c r="N205" s="98"/>
      <c r="O205" s="98"/>
      <c r="P205" s="98"/>
      <c r="Q205" s="98"/>
      <c r="R205" s="98"/>
      <c r="S205" s="98"/>
    </row>
    <row r="206" spans="12:19" ht="39.75" customHeight="1" x14ac:dyDescent="0.35">
      <c r="L206" s="98"/>
      <c r="M206" s="98"/>
      <c r="N206" s="98"/>
      <c r="O206" s="98"/>
      <c r="P206" s="98"/>
      <c r="Q206" s="98"/>
      <c r="R206" s="98"/>
      <c r="S206" s="98"/>
    </row>
    <row r="207" spans="12:19" ht="39.75" customHeight="1" x14ac:dyDescent="0.35">
      <c r="L207" s="98"/>
      <c r="M207" s="98"/>
      <c r="N207" s="98"/>
      <c r="O207" s="98"/>
      <c r="P207" s="98"/>
      <c r="Q207" s="98"/>
      <c r="R207" s="98"/>
      <c r="S207" s="98"/>
    </row>
    <row r="208" spans="12:19" ht="39.75" customHeight="1" x14ac:dyDescent="0.35">
      <c r="L208" s="98"/>
      <c r="M208" s="98"/>
      <c r="N208" s="98"/>
      <c r="O208" s="98"/>
      <c r="P208" s="98"/>
      <c r="Q208" s="98"/>
      <c r="R208" s="98"/>
      <c r="S208" s="98"/>
    </row>
    <row r="209" spans="12:19" ht="39.75" customHeight="1" x14ac:dyDescent="0.35">
      <c r="L209" s="98"/>
      <c r="M209" s="98"/>
      <c r="N209" s="98"/>
      <c r="O209" s="98"/>
      <c r="P209" s="98"/>
      <c r="Q209" s="98"/>
      <c r="R209" s="98"/>
      <c r="S209" s="98"/>
    </row>
    <row r="210" spans="12:19" ht="39.75" customHeight="1" x14ac:dyDescent="0.35">
      <c r="L210" s="98"/>
      <c r="M210" s="98"/>
      <c r="N210" s="98"/>
      <c r="O210" s="98"/>
      <c r="P210" s="98"/>
      <c r="Q210" s="98"/>
      <c r="R210" s="98"/>
      <c r="S210" s="98"/>
    </row>
    <row r="211" spans="12:19" ht="39.75" customHeight="1" x14ac:dyDescent="0.35">
      <c r="L211" s="98"/>
      <c r="M211" s="98"/>
      <c r="N211" s="98"/>
      <c r="O211" s="98"/>
      <c r="P211" s="98"/>
      <c r="Q211" s="98"/>
      <c r="R211" s="98"/>
      <c r="S211" s="98"/>
    </row>
    <row r="212" spans="12:19" ht="39.75" customHeight="1" x14ac:dyDescent="0.35">
      <c r="L212" s="98"/>
      <c r="M212" s="98"/>
      <c r="N212" s="98"/>
      <c r="O212" s="98"/>
      <c r="P212" s="98"/>
      <c r="Q212" s="98"/>
      <c r="R212" s="98"/>
      <c r="S212" s="98"/>
    </row>
    <row r="213" spans="12:19" ht="39.75" customHeight="1" x14ac:dyDescent="0.35">
      <c r="L213" s="98"/>
      <c r="M213" s="98"/>
      <c r="N213" s="98"/>
      <c r="O213" s="98"/>
      <c r="P213" s="98"/>
      <c r="Q213" s="98"/>
      <c r="R213" s="98"/>
      <c r="S213" s="98"/>
    </row>
    <row r="214" spans="12:19" ht="39.75" customHeight="1" x14ac:dyDescent="0.35">
      <c r="L214" s="98"/>
      <c r="M214" s="98"/>
      <c r="N214" s="98"/>
      <c r="O214" s="98"/>
      <c r="P214" s="98"/>
      <c r="Q214" s="98"/>
      <c r="R214" s="98"/>
      <c r="S214" s="98"/>
    </row>
    <row r="215" spans="12:19" ht="39.75" customHeight="1" x14ac:dyDescent="0.35">
      <c r="L215" s="98"/>
      <c r="M215" s="98"/>
      <c r="N215" s="98"/>
      <c r="O215" s="98"/>
      <c r="P215" s="98"/>
      <c r="Q215" s="98"/>
      <c r="R215" s="98"/>
      <c r="S215" s="98"/>
    </row>
    <row r="216" spans="12:19" ht="39.75" customHeight="1" x14ac:dyDescent="0.35">
      <c r="L216" s="98"/>
      <c r="M216" s="98"/>
      <c r="N216" s="98"/>
      <c r="O216" s="98"/>
      <c r="P216" s="98"/>
      <c r="Q216" s="98"/>
      <c r="R216" s="98"/>
      <c r="S216" s="98"/>
    </row>
    <row r="217" spans="12:19" ht="39.75" customHeight="1" x14ac:dyDescent="0.35">
      <c r="L217" s="98"/>
      <c r="M217" s="98"/>
      <c r="N217" s="98"/>
      <c r="O217" s="98"/>
      <c r="P217" s="98"/>
      <c r="Q217" s="98"/>
      <c r="R217" s="98"/>
      <c r="S217" s="98"/>
    </row>
    <row r="218" spans="12:19" ht="39.75" customHeight="1" x14ac:dyDescent="0.35">
      <c r="L218" s="98"/>
      <c r="M218" s="98"/>
      <c r="N218" s="98"/>
      <c r="O218" s="98"/>
      <c r="P218" s="98"/>
      <c r="Q218" s="98"/>
      <c r="R218" s="98"/>
      <c r="S218" s="98"/>
    </row>
    <row r="219" spans="12:19" ht="39.75" customHeight="1" x14ac:dyDescent="0.35">
      <c r="L219" s="98"/>
      <c r="M219" s="98"/>
      <c r="N219" s="98"/>
      <c r="O219" s="98"/>
      <c r="P219" s="98"/>
      <c r="Q219" s="98"/>
      <c r="R219" s="98"/>
      <c r="S219" s="98"/>
    </row>
    <row r="220" spans="12:19" ht="39.75" customHeight="1" x14ac:dyDescent="0.35">
      <c r="L220" s="98"/>
      <c r="M220" s="98"/>
      <c r="N220" s="98"/>
      <c r="O220" s="98"/>
      <c r="P220" s="98"/>
      <c r="Q220" s="98"/>
      <c r="R220" s="98"/>
      <c r="S220" s="98"/>
    </row>
    <row r="221" spans="12:19" ht="39.75" customHeight="1" x14ac:dyDescent="0.35">
      <c r="L221" s="98"/>
      <c r="M221" s="98"/>
      <c r="N221" s="98"/>
      <c r="O221" s="98"/>
      <c r="P221" s="98"/>
      <c r="Q221" s="98"/>
      <c r="R221" s="98"/>
      <c r="S221" s="98"/>
    </row>
    <row r="222" spans="12:19" ht="39.75" customHeight="1" x14ac:dyDescent="0.35">
      <c r="L222" s="98"/>
      <c r="M222" s="98"/>
      <c r="N222" s="98"/>
      <c r="O222" s="98"/>
      <c r="P222" s="98"/>
      <c r="Q222" s="98"/>
      <c r="R222" s="98"/>
      <c r="S222" s="98"/>
    </row>
    <row r="223" spans="12:19" ht="39.75" customHeight="1" x14ac:dyDescent="0.35">
      <c r="L223" s="98"/>
      <c r="M223" s="98"/>
      <c r="N223" s="98"/>
      <c r="O223" s="98"/>
      <c r="P223" s="98"/>
      <c r="Q223" s="98"/>
      <c r="R223" s="98"/>
      <c r="S223" s="98"/>
    </row>
    <row r="224" spans="12:19" ht="39.75" customHeight="1" x14ac:dyDescent="0.35">
      <c r="L224" s="98"/>
      <c r="M224" s="98"/>
      <c r="N224" s="98"/>
      <c r="O224" s="98"/>
      <c r="P224" s="98"/>
      <c r="Q224" s="98"/>
      <c r="R224" s="98"/>
      <c r="S224" s="98"/>
    </row>
    <row r="225" spans="12:19" ht="39.75" customHeight="1" x14ac:dyDescent="0.35">
      <c r="L225" s="98"/>
      <c r="M225" s="98"/>
      <c r="N225" s="98"/>
      <c r="O225" s="98"/>
      <c r="P225" s="98"/>
      <c r="Q225" s="98"/>
      <c r="R225" s="98"/>
      <c r="S225" s="98"/>
    </row>
    <row r="226" spans="12:19" ht="39.75" customHeight="1" x14ac:dyDescent="0.35">
      <c r="L226" s="98"/>
      <c r="M226" s="98"/>
      <c r="N226" s="98"/>
      <c r="O226" s="98"/>
      <c r="P226" s="98"/>
      <c r="Q226" s="98"/>
      <c r="R226" s="98"/>
      <c r="S226" s="98"/>
    </row>
    <row r="227" spans="12:19" ht="39.75" customHeight="1" x14ac:dyDescent="0.35">
      <c r="L227" s="98"/>
      <c r="M227" s="98"/>
      <c r="N227" s="98"/>
      <c r="O227" s="98"/>
      <c r="P227" s="98"/>
      <c r="Q227" s="98"/>
      <c r="R227" s="98"/>
      <c r="S227" s="98"/>
    </row>
    <row r="228" spans="12:19" ht="39.75" customHeight="1" x14ac:dyDescent="0.35">
      <c r="L228" s="98"/>
      <c r="M228" s="98"/>
      <c r="N228" s="98"/>
      <c r="O228" s="98"/>
      <c r="P228" s="98"/>
      <c r="Q228" s="98"/>
      <c r="R228" s="98"/>
      <c r="S228" s="98"/>
    </row>
    <row r="229" spans="12:19" ht="39.75" customHeight="1" x14ac:dyDescent="0.35">
      <c r="L229" s="98"/>
      <c r="M229" s="98"/>
      <c r="N229" s="98"/>
      <c r="O229" s="98"/>
      <c r="P229" s="98"/>
      <c r="Q229" s="98"/>
      <c r="R229" s="98"/>
      <c r="S229" s="98"/>
    </row>
    <row r="230" spans="12:19" ht="39.75" customHeight="1" x14ac:dyDescent="0.35">
      <c r="L230" s="98"/>
      <c r="M230" s="98"/>
      <c r="N230" s="98"/>
      <c r="O230" s="98"/>
      <c r="P230" s="98"/>
      <c r="Q230" s="98"/>
      <c r="R230" s="98"/>
      <c r="S230" s="98"/>
    </row>
    <row r="231" spans="12:19" ht="39.75" customHeight="1" x14ac:dyDescent="0.35">
      <c r="L231" s="98"/>
      <c r="M231" s="98"/>
      <c r="N231" s="98"/>
      <c r="O231" s="98"/>
      <c r="P231" s="98"/>
      <c r="Q231" s="98"/>
      <c r="R231" s="98"/>
      <c r="S231" s="98"/>
    </row>
    <row r="232" spans="12:19" ht="39.75" customHeight="1" x14ac:dyDescent="0.35">
      <c r="L232" s="98"/>
      <c r="M232" s="98"/>
      <c r="N232" s="98"/>
      <c r="O232" s="98"/>
      <c r="P232" s="98"/>
      <c r="Q232" s="98"/>
      <c r="R232" s="98"/>
      <c r="S232" s="98"/>
    </row>
    <row r="233" spans="12:19" ht="39.75" customHeight="1" x14ac:dyDescent="0.35">
      <c r="L233" s="98"/>
      <c r="M233" s="98"/>
      <c r="N233" s="98"/>
      <c r="O233" s="98"/>
      <c r="P233" s="98"/>
      <c r="Q233" s="98"/>
      <c r="R233" s="98"/>
      <c r="S233" s="98"/>
    </row>
    <row r="234" spans="12:19" ht="39.75" customHeight="1" x14ac:dyDescent="0.35">
      <c r="L234" s="98"/>
      <c r="M234" s="98"/>
      <c r="N234" s="98"/>
      <c r="O234" s="98"/>
      <c r="P234" s="98"/>
      <c r="Q234" s="98"/>
      <c r="R234" s="98"/>
      <c r="S234" s="98"/>
    </row>
    <row r="235" spans="12:19" ht="39.75" customHeight="1" x14ac:dyDescent="0.35">
      <c r="L235" s="98"/>
      <c r="M235" s="98"/>
      <c r="N235" s="98"/>
      <c r="O235" s="98"/>
      <c r="P235" s="98"/>
      <c r="Q235" s="98"/>
      <c r="R235" s="98"/>
      <c r="S235" s="98"/>
    </row>
    <row r="236" spans="12:19" ht="39.75" customHeight="1" x14ac:dyDescent="0.35">
      <c r="L236" s="98"/>
      <c r="M236" s="98"/>
      <c r="N236" s="98"/>
      <c r="O236" s="98"/>
      <c r="P236" s="98"/>
      <c r="Q236" s="98"/>
      <c r="R236" s="98"/>
      <c r="S236" s="98"/>
    </row>
    <row r="237" spans="12:19" ht="39.75" customHeight="1" x14ac:dyDescent="0.35">
      <c r="L237" s="98"/>
      <c r="M237" s="98"/>
      <c r="N237" s="98"/>
      <c r="O237" s="98"/>
      <c r="P237" s="98"/>
      <c r="Q237" s="98"/>
      <c r="R237" s="98"/>
      <c r="S237" s="98"/>
    </row>
    <row r="238" spans="12:19" ht="39.75" customHeight="1" x14ac:dyDescent="0.35">
      <c r="L238" s="98"/>
      <c r="M238" s="98"/>
      <c r="N238" s="98"/>
      <c r="O238" s="98"/>
      <c r="P238" s="98"/>
      <c r="Q238" s="98"/>
      <c r="R238" s="98"/>
      <c r="S238" s="98"/>
    </row>
    <row r="239" spans="12:19" ht="39.75" customHeight="1" x14ac:dyDescent="0.35">
      <c r="L239" s="98"/>
      <c r="M239" s="98"/>
      <c r="N239" s="98"/>
      <c r="O239" s="98"/>
      <c r="P239" s="98"/>
      <c r="Q239" s="98"/>
      <c r="R239" s="98"/>
      <c r="S239" s="98"/>
    </row>
    <row r="240" spans="12:19" ht="39.75" customHeight="1" x14ac:dyDescent="0.35">
      <c r="L240" s="98"/>
      <c r="M240" s="98"/>
      <c r="N240" s="98"/>
      <c r="O240" s="98"/>
      <c r="P240" s="98"/>
      <c r="Q240" s="98"/>
      <c r="R240" s="98"/>
      <c r="S240" s="98"/>
    </row>
    <row r="241" spans="12:19" ht="39.75" customHeight="1" x14ac:dyDescent="0.35">
      <c r="L241" s="98"/>
      <c r="M241" s="98"/>
      <c r="N241" s="98"/>
      <c r="O241" s="98"/>
      <c r="P241" s="98"/>
      <c r="Q241" s="98"/>
      <c r="R241" s="98"/>
      <c r="S241" s="98"/>
    </row>
    <row r="242" spans="12:19" ht="39.75" customHeight="1" x14ac:dyDescent="0.35">
      <c r="L242" s="98"/>
      <c r="M242" s="98"/>
      <c r="N242" s="98"/>
      <c r="O242" s="98"/>
      <c r="P242" s="98"/>
      <c r="Q242" s="98"/>
      <c r="R242" s="98"/>
      <c r="S242" s="98"/>
    </row>
    <row r="243" spans="12:19" ht="39.75" customHeight="1" x14ac:dyDescent="0.35">
      <c r="L243" s="98"/>
      <c r="M243" s="98"/>
      <c r="N243" s="98"/>
      <c r="O243" s="98"/>
      <c r="P243" s="98"/>
      <c r="Q243" s="98"/>
      <c r="R243" s="98"/>
      <c r="S243" s="98"/>
    </row>
    <row r="244" spans="12:19" ht="39.75" customHeight="1" x14ac:dyDescent="0.35">
      <c r="L244" s="98"/>
      <c r="M244" s="98"/>
      <c r="N244" s="98"/>
      <c r="O244" s="98"/>
      <c r="P244" s="98"/>
      <c r="Q244" s="98"/>
      <c r="R244" s="98"/>
      <c r="S244" s="98"/>
    </row>
    <row r="245" spans="12:19" ht="39.75" customHeight="1" x14ac:dyDescent="0.35">
      <c r="L245" s="98"/>
      <c r="M245" s="98"/>
      <c r="N245" s="98"/>
      <c r="O245" s="98"/>
      <c r="P245" s="98"/>
      <c r="Q245" s="98"/>
      <c r="R245" s="98"/>
      <c r="S245" s="98"/>
    </row>
    <row r="246" spans="12:19" ht="39.75" customHeight="1" x14ac:dyDescent="0.35">
      <c r="L246" s="98"/>
      <c r="M246" s="98"/>
      <c r="N246" s="98"/>
      <c r="O246" s="98"/>
      <c r="P246" s="98"/>
      <c r="Q246" s="98"/>
      <c r="R246" s="98"/>
      <c r="S246" s="98"/>
    </row>
    <row r="247" spans="12:19" ht="39.75" customHeight="1" x14ac:dyDescent="0.35">
      <c r="L247" s="98"/>
      <c r="M247" s="98"/>
      <c r="N247" s="98"/>
      <c r="O247" s="98"/>
      <c r="P247" s="98"/>
      <c r="Q247" s="98"/>
      <c r="R247" s="98"/>
      <c r="S247" s="98"/>
    </row>
    <row r="248" spans="12:19" ht="39.75" customHeight="1" x14ac:dyDescent="0.35">
      <c r="L248" s="98"/>
      <c r="M248" s="98"/>
      <c r="N248" s="98"/>
      <c r="O248" s="98"/>
      <c r="P248" s="98"/>
      <c r="Q248" s="98"/>
      <c r="R248" s="98"/>
      <c r="S248" s="98"/>
    </row>
    <row r="249" spans="12:19" ht="39.75" customHeight="1" x14ac:dyDescent="0.35">
      <c r="L249" s="98"/>
      <c r="M249" s="98"/>
      <c r="N249" s="98"/>
      <c r="O249" s="98"/>
      <c r="P249" s="98"/>
      <c r="Q249" s="98"/>
      <c r="R249" s="98"/>
      <c r="S249" s="98"/>
    </row>
    <row r="250" spans="12:19" ht="39.75" customHeight="1" x14ac:dyDescent="0.35">
      <c r="L250" s="98"/>
      <c r="M250" s="98"/>
      <c r="N250" s="98"/>
      <c r="O250" s="98"/>
      <c r="P250" s="98"/>
      <c r="Q250" s="98"/>
      <c r="R250" s="98"/>
      <c r="S250" s="98"/>
    </row>
    <row r="251" spans="12:19" ht="39.75" customHeight="1" x14ac:dyDescent="0.35">
      <c r="L251" s="98"/>
      <c r="M251" s="98"/>
      <c r="N251" s="98"/>
      <c r="O251" s="98"/>
      <c r="P251" s="98"/>
      <c r="Q251" s="98"/>
      <c r="R251" s="98"/>
      <c r="S251" s="98"/>
    </row>
    <row r="252" spans="12:19" ht="39.75" customHeight="1" x14ac:dyDescent="0.35">
      <c r="L252" s="98"/>
      <c r="M252" s="98"/>
      <c r="N252" s="98"/>
      <c r="O252" s="98"/>
      <c r="P252" s="98"/>
      <c r="Q252" s="98"/>
      <c r="R252" s="98"/>
      <c r="S252" s="98"/>
    </row>
    <row r="253" spans="12:19" ht="39.75" customHeight="1" x14ac:dyDescent="0.35">
      <c r="L253" s="98"/>
      <c r="M253" s="98"/>
      <c r="N253" s="98"/>
      <c r="O253" s="98"/>
      <c r="P253" s="98"/>
      <c r="Q253" s="98"/>
      <c r="R253" s="98"/>
      <c r="S253" s="98"/>
    </row>
    <row r="254" spans="12:19" ht="39.75" customHeight="1" x14ac:dyDescent="0.35">
      <c r="L254" s="98"/>
      <c r="M254" s="98"/>
      <c r="N254" s="98"/>
      <c r="O254" s="98"/>
      <c r="P254" s="98"/>
      <c r="Q254" s="98"/>
      <c r="R254" s="98"/>
      <c r="S254" s="98"/>
    </row>
    <row r="255" spans="12:19" ht="39.75" customHeight="1" x14ac:dyDescent="0.35">
      <c r="L255" s="98"/>
      <c r="M255" s="98"/>
      <c r="N255" s="98"/>
      <c r="O255" s="98"/>
      <c r="P255" s="98"/>
      <c r="Q255" s="98"/>
      <c r="R255" s="98"/>
      <c r="S255" s="98"/>
    </row>
    <row r="256" spans="12:19" ht="39.75" customHeight="1" x14ac:dyDescent="0.35">
      <c r="L256" s="98"/>
      <c r="M256" s="98"/>
      <c r="N256" s="98"/>
      <c r="O256" s="98"/>
      <c r="P256" s="98"/>
      <c r="Q256" s="98"/>
      <c r="R256" s="98"/>
      <c r="S256" s="98"/>
    </row>
    <row r="257" spans="12:19" ht="39.75" customHeight="1" x14ac:dyDescent="0.35">
      <c r="L257" s="98"/>
      <c r="M257" s="98"/>
      <c r="N257" s="98"/>
      <c r="O257" s="98"/>
      <c r="P257" s="98"/>
      <c r="Q257" s="98"/>
      <c r="R257" s="98"/>
      <c r="S257" s="98"/>
    </row>
    <row r="258" spans="12:19" ht="39.75" customHeight="1" x14ac:dyDescent="0.35">
      <c r="L258" s="98"/>
      <c r="M258" s="98"/>
      <c r="N258" s="98"/>
      <c r="O258" s="98"/>
      <c r="P258" s="98"/>
      <c r="Q258" s="98"/>
      <c r="R258" s="98"/>
      <c r="S258" s="98"/>
    </row>
    <row r="259" spans="12:19" ht="39.75" customHeight="1" x14ac:dyDescent="0.35">
      <c r="L259" s="98"/>
      <c r="M259" s="98"/>
      <c r="N259" s="98"/>
      <c r="O259" s="98"/>
      <c r="P259" s="98"/>
      <c r="Q259" s="98"/>
      <c r="R259" s="98"/>
      <c r="S259" s="98"/>
    </row>
    <row r="260" spans="12:19" ht="39.75" customHeight="1" x14ac:dyDescent="0.35">
      <c r="L260" s="98"/>
      <c r="M260" s="98"/>
      <c r="N260" s="98"/>
      <c r="O260" s="98"/>
      <c r="P260" s="98"/>
      <c r="Q260" s="98"/>
      <c r="R260" s="98"/>
      <c r="S260" s="98"/>
    </row>
    <row r="261" spans="12:19" ht="39.75" customHeight="1" x14ac:dyDescent="0.35">
      <c r="L261" s="98"/>
      <c r="M261" s="98"/>
      <c r="N261" s="98"/>
      <c r="O261" s="98"/>
      <c r="P261" s="98"/>
      <c r="Q261" s="98"/>
      <c r="R261" s="98"/>
      <c r="S261" s="98"/>
    </row>
    <row r="262" spans="12:19" ht="39.75" customHeight="1" x14ac:dyDescent="0.35">
      <c r="L262" s="98"/>
      <c r="M262" s="98"/>
      <c r="N262" s="98"/>
      <c r="O262" s="98"/>
      <c r="P262" s="98"/>
      <c r="Q262" s="98"/>
      <c r="R262" s="98"/>
      <c r="S262" s="98"/>
    </row>
    <row r="263" spans="12:19" ht="39.75" customHeight="1" x14ac:dyDescent="0.35">
      <c r="L263" s="98"/>
      <c r="M263" s="98"/>
      <c r="N263" s="98"/>
      <c r="O263" s="98"/>
      <c r="P263" s="98"/>
      <c r="Q263" s="98"/>
      <c r="R263" s="98"/>
      <c r="S263" s="98"/>
    </row>
    <row r="264" spans="12:19" ht="39.75" customHeight="1" x14ac:dyDescent="0.35">
      <c r="L264" s="98"/>
      <c r="M264" s="98"/>
      <c r="N264" s="98"/>
      <c r="O264" s="98"/>
      <c r="P264" s="98"/>
      <c r="Q264" s="98"/>
      <c r="R264" s="98"/>
      <c r="S264" s="98"/>
    </row>
    <row r="265" spans="12:19" ht="39.75" customHeight="1" x14ac:dyDescent="0.35">
      <c r="L265" s="98"/>
      <c r="M265" s="98"/>
      <c r="N265" s="98"/>
      <c r="O265" s="98"/>
      <c r="P265" s="98"/>
      <c r="Q265" s="98"/>
      <c r="R265" s="98"/>
      <c r="S265" s="98"/>
    </row>
    <row r="266" spans="12:19" ht="39.75" customHeight="1" x14ac:dyDescent="0.35">
      <c r="L266" s="98"/>
      <c r="M266" s="98"/>
      <c r="N266" s="98"/>
      <c r="O266" s="98"/>
      <c r="P266" s="98"/>
      <c r="Q266" s="98"/>
      <c r="R266" s="98"/>
      <c r="S266" s="98"/>
    </row>
    <row r="267" spans="12:19" ht="39.75" customHeight="1" x14ac:dyDescent="0.35">
      <c r="L267" s="98"/>
      <c r="M267" s="98"/>
      <c r="N267" s="98"/>
      <c r="O267" s="98"/>
      <c r="P267" s="98"/>
      <c r="Q267" s="98"/>
      <c r="R267" s="98"/>
      <c r="S267" s="98"/>
    </row>
    <row r="268" spans="12:19" ht="39.75" customHeight="1" x14ac:dyDescent="0.35">
      <c r="L268" s="98"/>
      <c r="M268" s="98"/>
      <c r="N268" s="98"/>
      <c r="O268" s="98"/>
      <c r="P268" s="98"/>
      <c r="Q268" s="98"/>
      <c r="R268" s="98"/>
      <c r="S268" s="98"/>
    </row>
    <row r="269" spans="12:19" ht="39.75" customHeight="1" x14ac:dyDescent="0.35">
      <c r="L269" s="98"/>
      <c r="M269" s="98"/>
      <c r="N269" s="98"/>
      <c r="O269" s="98"/>
      <c r="P269" s="98"/>
      <c r="Q269" s="98"/>
      <c r="R269" s="98"/>
      <c r="S269" s="98"/>
    </row>
    <row r="270" spans="12:19" ht="15.75" customHeight="1" x14ac:dyDescent="0.35">
      <c r="O270" s="98"/>
    </row>
    <row r="271" spans="12:19" ht="15.75" customHeight="1" x14ac:dyDescent="0.35">
      <c r="O271" s="98"/>
    </row>
    <row r="272" spans="12:19" ht="15.75" customHeight="1" x14ac:dyDescent="0.35">
      <c r="O272" s="98"/>
    </row>
    <row r="273" spans="15:15" ht="15.75" customHeight="1" x14ac:dyDescent="0.35">
      <c r="O273" s="98"/>
    </row>
    <row r="274" spans="15:15" ht="15.75" customHeight="1" x14ac:dyDescent="0.35">
      <c r="O274" s="98"/>
    </row>
    <row r="275" spans="15:15" ht="15.75" customHeight="1" x14ac:dyDescent="0.35">
      <c r="O275" s="98"/>
    </row>
    <row r="276" spans="15:15" ht="15.75" customHeight="1" x14ac:dyDescent="0.35">
      <c r="O276" s="98"/>
    </row>
    <row r="277" spans="15:15" ht="15.75" customHeight="1" x14ac:dyDescent="0.35">
      <c r="O277" s="98"/>
    </row>
    <row r="278" spans="15:15" ht="15.75" customHeight="1" x14ac:dyDescent="0.35">
      <c r="O278" s="98"/>
    </row>
    <row r="279" spans="15:15" ht="15.75" customHeight="1" x14ac:dyDescent="0.35">
      <c r="O279" s="98"/>
    </row>
    <row r="280" spans="15:15" ht="15.75" customHeight="1" x14ac:dyDescent="0.35">
      <c r="O280" s="98"/>
    </row>
    <row r="281" spans="15:15" ht="15.75" customHeight="1" x14ac:dyDescent="0.35">
      <c r="O281" s="98"/>
    </row>
    <row r="282" spans="15:15" ht="15.75" customHeight="1" x14ac:dyDescent="0.35">
      <c r="O282" s="98"/>
    </row>
    <row r="283" spans="15:15" ht="15.75" customHeight="1" x14ac:dyDescent="0.35">
      <c r="O283" s="98"/>
    </row>
    <row r="284" spans="15:15" ht="15.75" customHeight="1" x14ac:dyDescent="0.35">
      <c r="O284" s="98"/>
    </row>
    <row r="285" spans="15:15" ht="15.75" customHeight="1" x14ac:dyDescent="0.35">
      <c r="O285" s="98"/>
    </row>
    <row r="286" spans="15:15" ht="15.75" customHeight="1" x14ac:dyDescent="0.35">
      <c r="O286" s="98"/>
    </row>
    <row r="287" spans="15:15" ht="15.75" customHeight="1" x14ac:dyDescent="0.35">
      <c r="O287" s="98"/>
    </row>
    <row r="288" spans="15:15" ht="15.75" customHeight="1" x14ac:dyDescent="0.35">
      <c r="O288" s="98"/>
    </row>
    <row r="289" spans="15:15" ht="15.75" customHeight="1" x14ac:dyDescent="0.35">
      <c r="O289" s="98"/>
    </row>
    <row r="290" spans="15:15" ht="15.75" customHeight="1" x14ac:dyDescent="0.35">
      <c r="O290" s="98"/>
    </row>
    <row r="291" spans="15:15" ht="15.75" customHeight="1" x14ac:dyDescent="0.35">
      <c r="O291" s="98"/>
    </row>
    <row r="292" spans="15:15" ht="15.75" customHeight="1" x14ac:dyDescent="0.35">
      <c r="O292" s="98"/>
    </row>
    <row r="293" spans="15:15" ht="15.75" customHeight="1" x14ac:dyDescent="0.35">
      <c r="O293" s="98"/>
    </row>
    <row r="294" spans="15:15" ht="15.75" customHeight="1" x14ac:dyDescent="0.35">
      <c r="O294" s="98"/>
    </row>
    <row r="295" spans="15:15" ht="15.75" customHeight="1" x14ac:dyDescent="0.35">
      <c r="O295" s="98"/>
    </row>
    <row r="296" spans="15:15" ht="15.75" customHeight="1" x14ac:dyDescent="0.35">
      <c r="O296" s="98"/>
    </row>
    <row r="297" spans="15:15" ht="15.75" customHeight="1" x14ac:dyDescent="0.35">
      <c r="O297" s="98"/>
    </row>
    <row r="298" spans="15:15" ht="15.75" customHeight="1" x14ac:dyDescent="0.35">
      <c r="O298" s="98"/>
    </row>
    <row r="299" spans="15:15" ht="15.75" customHeight="1" x14ac:dyDescent="0.35">
      <c r="O299" s="98"/>
    </row>
    <row r="300" spans="15:15" ht="15.75" customHeight="1" x14ac:dyDescent="0.35">
      <c r="O300" s="98"/>
    </row>
    <row r="301" spans="15:15" ht="15.75" customHeight="1" x14ac:dyDescent="0.35">
      <c r="O301" s="98"/>
    </row>
    <row r="302" spans="15:15" ht="15.75" customHeight="1" x14ac:dyDescent="0.35">
      <c r="O302" s="98"/>
    </row>
    <row r="303" spans="15:15" ht="15.75" customHeight="1" x14ac:dyDescent="0.35">
      <c r="O303" s="98"/>
    </row>
    <row r="304" spans="15:15" ht="15.75" customHeight="1" x14ac:dyDescent="0.35">
      <c r="O304" s="98"/>
    </row>
    <row r="305" spans="15:15" ht="15.75" customHeight="1" x14ac:dyDescent="0.35">
      <c r="O305" s="98"/>
    </row>
    <row r="306" spans="15:15" ht="15.75" customHeight="1" x14ac:dyDescent="0.35">
      <c r="O306" s="98"/>
    </row>
    <row r="307" spans="15:15" ht="15.75" customHeight="1" x14ac:dyDescent="0.35">
      <c r="O307" s="98"/>
    </row>
    <row r="308" spans="15:15" ht="15.75" customHeight="1" x14ac:dyDescent="0.35">
      <c r="O308" s="98"/>
    </row>
    <row r="309" spans="15:15" ht="15.75" customHeight="1" x14ac:dyDescent="0.35">
      <c r="O309" s="98"/>
    </row>
    <row r="310" spans="15:15" ht="15.75" customHeight="1" x14ac:dyDescent="0.35">
      <c r="O310" s="98"/>
    </row>
    <row r="311" spans="15:15" ht="15.75" customHeight="1" x14ac:dyDescent="0.35">
      <c r="O311" s="98"/>
    </row>
    <row r="312" spans="15:15" ht="15.75" customHeight="1" x14ac:dyDescent="0.35">
      <c r="O312" s="98"/>
    </row>
    <row r="313" spans="15:15" ht="15.75" customHeight="1" x14ac:dyDescent="0.35">
      <c r="O313" s="98"/>
    </row>
    <row r="314" spans="15:15" ht="15.75" customHeight="1" x14ac:dyDescent="0.35">
      <c r="O314" s="98"/>
    </row>
    <row r="315" spans="15:15" ht="15.75" customHeight="1" x14ac:dyDescent="0.35">
      <c r="O315" s="98"/>
    </row>
    <row r="316" spans="15:15" ht="15.75" customHeight="1" x14ac:dyDescent="0.35">
      <c r="O316" s="98"/>
    </row>
    <row r="317" spans="15:15" ht="15.75" customHeight="1" x14ac:dyDescent="0.35">
      <c r="O317" s="98"/>
    </row>
    <row r="318" spans="15:15" ht="15.75" customHeight="1" x14ac:dyDescent="0.35">
      <c r="O318" s="98"/>
    </row>
    <row r="319" spans="15:15" ht="15.75" customHeight="1" x14ac:dyDescent="0.35">
      <c r="O319" s="98"/>
    </row>
    <row r="320" spans="15:15" ht="15.75" customHeight="1" x14ac:dyDescent="0.35">
      <c r="O320" s="98"/>
    </row>
    <row r="321" spans="15:15" ht="15.75" customHeight="1" x14ac:dyDescent="0.35">
      <c r="O321" s="98"/>
    </row>
    <row r="322" spans="15:15" ht="15.75" customHeight="1" x14ac:dyDescent="0.35">
      <c r="O322" s="98"/>
    </row>
    <row r="323" spans="15:15" ht="15.75" customHeight="1" x14ac:dyDescent="0.35">
      <c r="O323" s="98"/>
    </row>
    <row r="324" spans="15:15" ht="15.75" customHeight="1" x14ac:dyDescent="0.35">
      <c r="O324" s="98"/>
    </row>
    <row r="325" spans="15:15" ht="15.75" customHeight="1" x14ac:dyDescent="0.35">
      <c r="O325" s="98"/>
    </row>
    <row r="326" spans="15:15" ht="15.75" customHeight="1" x14ac:dyDescent="0.35">
      <c r="O326" s="98"/>
    </row>
    <row r="327" spans="15:15" ht="15.75" customHeight="1" x14ac:dyDescent="0.35">
      <c r="O327" s="98"/>
    </row>
    <row r="328" spans="15:15" ht="15.75" customHeight="1" x14ac:dyDescent="0.35">
      <c r="O328" s="98"/>
    </row>
    <row r="329" spans="15:15" ht="15.75" customHeight="1" x14ac:dyDescent="0.35">
      <c r="O329" s="98"/>
    </row>
    <row r="330" spans="15:15" ht="15.75" customHeight="1" x14ac:dyDescent="0.35">
      <c r="O330" s="98"/>
    </row>
    <row r="331" spans="15:15" ht="15.75" customHeight="1" x14ac:dyDescent="0.35">
      <c r="O331" s="98"/>
    </row>
    <row r="332" spans="15:15" ht="15.75" customHeight="1" x14ac:dyDescent="0.35">
      <c r="O332" s="98"/>
    </row>
    <row r="333" spans="15:15" ht="15.75" customHeight="1" x14ac:dyDescent="0.35">
      <c r="O333" s="98"/>
    </row>
    <row r="334" spans="15:15" ht="15.75" customHeight="1" x14ac:dyDescent="0.35">
      <c r="O334" s="98"/>
    </row>
    <row r="335" spans="15:15" ht="15.75" customHeight="1" x14ac:dyDescent="0.35">
      <c r="O335" s="98"/>
    </row>
    <row r="336" spans="15:15" ht="15.75" customHeight="1" x14ac:dyDescent="0.35">
      <c r="O336" s="98"/>
    </row>
    <row r="337" spans="15:15" ht="15.75" customHeight="1" x14ac:dyDescent="0.35">
      <c r="O337" s="98"/>
    </row>
    <row r="338" spans="15:15" ht="15.75" customHeight="1" x14ac:dyDescent="0.35">
      <c r="O338" s="98"/>
    </row>
    <row r="339" spans="15:15" ht="15.75" customHeight="1" x14ac:dyDescent="0.35">
      <c r="O339" s="98"/>
    </row>
    <row r="340" spans="15:15" ht="15.75" customHeight="1" x14ac:dyDescent="0.35">
      <c r="O340" s="98"/>
    </row>
    <row r="341" spans="15:15" ht="15.75" customHeight="1" x14ac:dyDescent="0.35">
      <c r="O341" s="98"/>
    </row>
    <row r="342" spans="15:15" ht="15.75" customHeight="1" x14ac:dyDescent="0.35">
      <c r="O342" s="98"/>
    </row>
    <row r="343" spans="15:15" ht="15.75" customHeight="1" x14ac:dyDescent="0.35">
      <c r="O343" s="98"/>
    </row>
    <row r="344" spans="15:15" ht="15.75" customHeight="1" x14ac:dyDescent="0.35">
      <c r="O344" s="98"/>
    </row>
    <row r="345" spans="15:15" ht="15.75" customHeight="1" x14ac:dyDescent="0.35">
      <c r="O345" s="98"/>
    </row>
    <row r="346" spans="15:15" ht="15.75" customHeight="1" x14ac:dyDescent="0.35">
      <c r="O346" s="98"/>
    </row>
    <row r="347" spans="15:15" ht="15.75" customHeight="1" x14ac:dyDescent="0.35">
      <c r="O347" s="98"/>
    </row>
    <row r="348" spans="15:15" ht="15.75" customHeight="1" x14ac:dyDescent="0.35">
      <c r="O348" s="98"/>
    </row>
    <row r="349" spans="15:15" ht="15.75" customHeight="1" x14ac:dyDescent="0.35">
      <c r="O349" s="98"/>
    </row>
    <row r="350" spans="15:15" ht="15.75" customHeight="1" x14ac:dyDescent="0.35">
      <c r="O350" s="98"/>
    </row>
    <row r="351" spans="15:15" ht="15.75" customHeight="1" x14ac:dyDescent="0.35">
      <c r="O351" s="98"/>
    </row>
    <row r="352" spans="15:15" ht="15.75" customHeight="1" x14ac:dyDescent="0.35">
      <c r="O352" s="98"/>
    </row>
    <row r="353" spans="15:15" ht="15.75" customHeight="1" x14ac:dyDescent="0.35">
      <c r="O353" s="98"/>
    </row>
    <row r="354" spans="15:15" ht="15.75" customHeight="1" x14ac:dyDescent="0.35">
      <c r="O354" s="98"/>
    </row>
    <row r="355" spans="15:15" ht="15.75" customHeight="1" x14ac:dyDescent="0.35">
      <c r="O355" s="98"/>
    </row>
    <row r="356" spans="15:15" ht="15.75" customHeight="1" x14ac:dyDescent="0.35">
      <c r="O356" s="98"/>
    </row>
    <row r="357" spans="15:15" ht="15.75" customHeight="1" x14ac:dyDescent="0.35">
      <c r="O357" s="98"/>
    </row>
    <row r="358" spans="15:15" ht="15.75" customHeight="1" x14ac:dyDescent="0.35">
      <c r="O358" s="98"/>
    </row>
    <row r="359" spans="15:15" ht="15.75" customHeight="1" x14ac:dyDescent="0.35">
      <c r="O359" s="98"/>
    </row>
    <row r="360" spans="15:15" ht="15.75" customHeight="1" x14ac:dyDescent="0.35">
      <c r="O360" s="98"/>
    </row>
    <row r="361" spans="15:15" ht="15.75" customHeight="1" x14ac:dyDescent="0.35">
      <c r="O361" s="98"/>
    </row>
    <row r="362" spans="15:15" ht="15.75" customHeight="1" x14ac:dyDescent="0.35">
      <c r="O362" s="98"/>
    </row>
    <row r="363" spans="15:15" ht="15.75" customHeight="1" x14ac:dyDescent="0.35">
      <c r="O363" s="98"/>
    </row>
    <row r="364" spans="15:15" ht="15.75" customHeight="1" x14ac:dyDescent="0.35">
      <c r="O364" s="98"/>
    </row>
    <row r="365" spans="15:15" ht="15.75" customHeight="1" x14ac:dyDescent="0.35">
      <c r="O365" s="98"/>
    </row>
    <row r="366" spans="15:15" ht="15.75" customHeight="1" x14ac:dyDescent="0.35">
      <c r="O366" s="98"/>
    </row>
    <row r="367" spans="15:15" ht="15.75" customHeight="1" x14ac:dyDescent="0.35">
      <c r="O367" s="98"/>
    </row>
    <row r="368" spans="15:15" ht="15.75" customHeight="1" x14ac:dyDescent="0.35">
      <c r="O368" s="98"/>
    </row>
    <row r="369" spans="15:15" ht="15.75" customHeight="1" x14ac:dyDescent="0.35">
      <c r="O369" s="98"/>
    </row>
    <row r="370" spans="15:15" ht="15.75" customHeight="1" x14ac:dyDescent="0.35">
      <c r="O370" s="98"/>
    </row>
    <row r="371" spans="15:15" ht="15.75" customHeight="1" x14ac:dyDescent="0.35">
      <c r="O371" s="98"/>
    </row>
    <row r="372" spans="15:15" ht="15.75" customHeight="1" x14ac:dyDescent="0.35">
      <c r="O372" s="98"/>
    </row>
    <row r="373" spans="15:15" ht="15.75" customHeight="1" x14ac:dyDescent="0.35">
      <c r="O373" s="98"/>
    </row>
    <row r="374" spans="15:15" ht="15.75" customHeight="1" x14ac:dyDescent="0.35">
      <c r="O374" s="98"/>
    </row>
    <row r="375" spans="15:15" ht="15.75" customHeight="1" x14ac:dyDescent="0.35">
      <c r="O375" s="98"/>
    </row>
    <row r="376" spans="15:15" ht="15.75" customHeight="1" x14ac:dyDescent="0.35">
      <c r="O376" s="98"/>
    </row>
    <row r="377" spans="15:15" ht="15.75" customHeight="1" x14ac:dyDescent="0.35">
      <c r="O377" s="98"/>
    </row>
    <row r="378" spans="15:15" ht="15.75" customHeight="1" x14ac:dyDescent="0.35">
      <c r="O378" s="98"/>
    </row>
    <row r="379" spans="15:15" ht="15.75" customHeight="1" x14ac:dyDescent="0.35">
      <c r="O379" s="98"/>
    </row>
    <row r="380" spans="15:15" ht="15.75" customHeight="1" x14ac:dyDescent="0.35">
      <c r="O380" s="98"/>
    </row>
    <row r="381" spans="15:15" ht="15.75" customHeight="1" x14ac:dyDescent="0.35">
      <c r="O381" s="98"/>
    </row>
    <row r="382" spans="15:15" ht="15.75" customHeight="1" x14ac:dyDescent="0.35">
      <c r="O382" s="98"/>
    </row>
    <row r="383" spans="15:15" ht="15.75" customHeight="1" x14ac:dyDescent="0.35">
      <c r="O383" s="98"/>
    </row>
    <row r="384" spans="15:15" ht="15.75" customHeight="1" x14ac:dyDescent="0.35">
      <c r="O384" s="98"/>
    </row>
    <row r="385" spans="15:15" ht="15.75" customHeight="1" x14ac:dyDescent="0.35">
      <c r="O385" s="98"/>
    </row>
    <row r="386" spans="15:15" ht="15.75" customHeight="1" x14ac:dyDescent="0.35">
      <c r="O386" s="98"/>
    </row>
    <row r="387" spans="15:15" ht="15.75" customHeight="1" x14ac:dyDescent="0.35">
      <c r="O387" s="98"/>
    </row>
    <row r="388" spans="15:15" ht="15.75" customHeight="1" x14ac:dyDescent="0.35">
      <c r="O388" s="98"/>
    </row>
    <row r="389" spans="15:15" ht="15.75" customHeight="1" x14ac:dyDescent="0.35">
      <c r="O389" s="98"/>
    </row>
    <row r="390" spans="15:15" ht="15.75" customHeight="1" x14ac:dyDescent="0.35">
      <c r="O390" s="98"/>
    </row>
    <row r="391" spans="15:15" ht="15.75" customHeight="1" x14ac:dyDescent="0.35">
      <c r="O391" s="98"/>
    </row>
    <row r="392" spans="15:15" ht="15.75" customHeight="1" x14ac:dyDescent="0.35">
      <c r="O392" s="98"/>
    </row>
    <row r="393" spans="15:15" ht="15.75" customHeight="1" x14ac:dyDescent="0.35">
      <c r="O393" s="98"/>
    </row>
    <row r="394" spans="15:15" ht="15.75" customHeight="1" x14ac:dyDescent="0.35">
      <c r="O394" s="98"/>
    </row>
    <row r="395" spans="15:15" ht="15.75" customHeight="1" x14ac:dyDescent="0.35">
      <c r="O395" s="98"/>
    </row>
    <row r="396" spans="15:15" ht="15.75" customHeight="1" x14ac:dyDescent="0.35">
      <c r="O396" s="98"/>
    </row>
    <row r="397" spans="15:15" ht="15.75" customHeight="1" x14ac:dyDescent="0.35">
      <c r="O397" s="98"/>
    </row>
    <row r="398" spans="15:15" ht="15.75" customHeight="1" x14ac:dyDescent="0.35">
      <c r="O398" s="98"/>
    </row>
    <row r="399" spans="15:15" ht="15.75" customHeight="1" x14ac:dyDescent="0.35">
      <c r="O399" s="98"/>
    </row>
    <row r="400" spans="15:15" ht="15.75" customHeight="1" x14ac:dyDescent="0.35">
      <c r="O400" s="98"/>
    </row>
    <row r="401" spans="15:15" ht="15.75" customHeight="1" x14ac:dyDescent="0.35">
      <c r="O401" s="98"/>
    </row>
    <row r="402" spans="15:15" ht="15.75" customHeight="1" x14ac:dyDescent="0.35">
      <c r="O402" s="98"/>
    </row>
    <row r="403" spans="15:15" ht="15.75" customHeight="1" x14ac:dyDescent="0.35">
      <c r="O403" s="98"/>
    </row>
    <row r="404" spans="15:15" ht="15.75" customHeight="1" x14ac:dyDescent="0.35">
      <c r="O404" s="98"/>
    </row>
    <row r="405" spans="15:15" ht="15.75" customHeight="1" x14ac:dyDescent="0.35">
      <c r="O405" s="98"/>
    </row>
    <row r="406" spans="15:15" ht="15.75" customHeight="1" x14ac:dyDescent="0.35">
      <c r="O406" s="98"/>
    </row>
    <row r="407" spans="15:15" ht="15.75" customHeight="1" x14ac:dyDescent="0.35">
      <c r="O407" s="98"/>
    </row>
    <row r="408" spans="15:15" ht="15.75" customHeight="1" x14ac:dyDescent="0.35">
      <c r="O408" s="98"/>
    </row>
    <row r="409" spans="15:15" ht="15.75" customHeight="1" x14ac:dyDescent="0.35">
      <c r="O409" s="98"/>
    </row>
    <row r="410" spans="15:15" ht="15.75" customHeight="1" x14ac:dyDescent="0.35">
      <c r="O410" s="98"/>
    </row>
    <row r="411" spans="15:15" ht="15.75" customHeight="1" x14ac:dyDescent="0.35">
      <c r="O411" s="98"/>
    </row>
    <row r="412" spans="15:15" ht="15.75" customHeight="1" x14ac:dyDescent="0.35">
      <c r="O412" s="98"/>
    </row>
    <row r="413" spans="15:15" ht="15.75" customHeight="1" x14ac:dyDescent="0.35">
      <c r="O413" s="98"/>
    </row>
    <row r="414" spans="15:15" ht="15.75" customHeight="1" x14ac:dyDescent="0.35">
      <c r="O414" s="98"/>
    </row>
    <row r="415" spans="15:15" ht="15.75" customHeight="1" x14ac:dyDescent="0.35">
      <c r="O415" s="98"/>
    </row>
    <row r="416" spans="15:15" ht="15.75" customHeight="1" x14ac:dyDescent="0.35">
      <c r="O416" s="98"/>
    </row>
    <row r="417" spans="15:15" ht="15.75" customHeight="1" x14ac:dyDescent="0.35">
      <c r="O417" s="98"/>
    </row>
    <row r="418" spans="15:15" ht="15.75" customHeight="1" x14ac:dyDescent="0.35">
      <c r="O418" s="98"/>
    </row>
    <row r="419" spans="15:15" ht="15.75" customHeight="1" x14ac:dyDescent="0.35">
      <c r="O419" s="98"/>
    </row>
    <row r="420" spans="15:15" ht="15.75" customHeight="1" x14ac:dyDescent="0.35">
      <c r="O420" s="98"/>
    </row>
    <row r="421" spans="15:15" ht="15.75" customHeight="1" x14ac:dyDescent="0.35">
      <c r="O421" s="98"/>
    </row>
    <row r="422" spans="15:15" ht="15.75" customHeight="1" x14ac:dyDescent="0.35">
      <c r="O422" s="98"/>
    </row>
    <row r="423" spans="15:15" ht="15.75" customHeight="1" x14ac:dyDescent="0.35">
      <c r="O423" s="98"/>
    </row>
    <row r="424" spans="15:15" ht="15.75" customHeight="1" x14ac:dyDescent="0.35">
      <c r="O424" s="98"/>
    </row>
    <row r="425" spans="15:15" ht="15.75" customHeight="1" x14ac:dyDescent="0.35">
      <c r="O425" s="98"/>
    </row>
    <row r="426" spans="15:15" ht="15.75" customHeight="1" x14ac:dyDescent="0.35">
      <c r="O426" s="98"/>
    </row>
    <row r="427" spans="15:15" ht="15.75" customHeight="1" x14ac:dyDescent="0.35">
      <c r="O427" s="98"/>
    </row>
    <row r="428" spans="15:15" ht="15.75" customHeight="1" x14ac:dyDescent="0.35">
      <c r="O428" s="98"/>
    </row>
    <row r="429" spans="15:15" ht="15.75" customHeight="1" x14ac:dyDescent="0.35">
      <c r="O429" s="98"/>
    </row>
    <row r="430" spans="15:15" ht="15.75" customHeight="1" x14ac:dyDescent="0.35">
      <c r="O430" s="98"/>
    </row>
    <row r="431" spans="15:15" ht="15.75" customHeight="1" x14ac:dyDescent="0.35">
      <c r="O431" s="98"/>
    </row>
    <row r="432" spans="15:15" ht="15.75" customHeight="1" x14ac:dyDescent="0.35">
      <c r="O432" s="98"/>
    </row>
    <row r="433" spans="15:15" ht="15.75" customHeight="1" x14ac:dyDescent="0.35">
      <c r="O433" s="98"/>
    </row>
    <row r="434" spans="15:15" ht="15.75" customHeight="1" x14ac:dyDescent="0.35">
      <c r="O434" s="98"/>
    </row>
    <row r="435" spans="15:15" ht="15.75" customHeight="1" x14ac:dyDescent="0.35">
      <c r="O435" s="98"/>
    </row>
    <row r="436" spans="15:15" ht="15.75" customHeight="1" x14ac:dyDescent="0.35">
      <c r="O436" s="98"/>
    </row>
    <row r="437" spans="15:15" ht="15.75" customHeight="1" x14ac:dyDescent="0.35">
      <c r="O437" s="98"/>
    </row>
    <row r="438" spans="15:15" ht="15.75" customHeight="1" x14ac:dyDescent="0.35">
      <c r="O438" s="98"/>
    </row>
    <row r="439" spans="15:15" ht="15.75" customHeight="1" x14ac:dyDescent="0.35">
      <c r="O439" s="98"/>
    </row>
    <row r="440" spans="15:15" ht="15.75" customHeight="1" x14ac:dyDescent="0.35">
      <c r="O440" s="98"/>
    </row>
    <row r="441" spans="15:15" ht="15.75" customHeight="1" x14ac:dyDescent="0.35">
      <c r="O441" s="98"/>
    </row>
    <row r="442" spans="15:15" ht="15.75" customHeight="1" x14ac:dyDescent="0.35">
      <c r="O442" s="98"/>
    </row>
    <row r="443" spans="15:15" ht="15.75" customHeight="1" x14ac:dyDescent="0.35">
      <c r="O443" s="98"/>
    </row>
    <row r="444" spans="15:15" ht="15.75" customHeight="1" x14ac:dyDescent="0.35">
      <c r="O444" s="98"/>
    </row>
    <row r="445" spans="15:15" ht="15.75" customHeight="1" x14ac:dyDescent="0.35">
      <c r="O445" s="98"/>
    </row>
    <row r="446" spans="15:15" ht="15.75" customHeight="1" x14ac:dyDescent="0.35">
      <c r="O446" s="98"/>
    </row>
    <row r="447" spans="15:15" ht="15.75" customHeight="1" x14ac:dyDescent="0.35">
      <c r="O447" s="98"/>
    </row>
    <row r="448" spans="15:15" ht="15.75" customHeight="1" x14ac:dyDescent="0.35">
      <c r="O448" s="98"/>
    </row>
    <row r="449" spans="15:15" ht="15.75" customHeight="1" x14ac:dyDescent="0.35">
      <c r="O449" s="98"/>
    </row>
    <row r="450" spans="15:15" ht="15.75" customHeight="1" x14ac:dyDescent="0.35">
      <c r="O450" s="98"/>
    </row>
    <row r="451" spans="15:15" ht="15.75" customHeight="1" x14ac:dyDescent="0.35">
      <c r="O451" s="98"/>
    </row>
    <row r="452" spans="15:15" ht="15.75" customHeight="1" x14ac:dyDescent="0.35">
      <c r="O452" s="98"/>
    </row>
    <row r="453" spans="15:15" ht="15.75" customHeight="1" x14ac:dyDescent="0.35">
      <c r="O453" s="98"/>
    </row>
    <row r="454" spans="15:15" ht="15.75" customHeight="1" x14ac:dyDescent="0.35">
      <c r="O454" s="98"/>
    </row>
    <row r="455" spans="15:15" ht="15.75" customHeight="1" x14ac:dyDescent="0.35">
      <c r="O455" s="98"/>
    </row>
    <row r="456" spans="15:15" ht="15.75" customHeight="1" x14ac:dyDescent="0.35">
      <c r="O456" s="98"/>
    </row>
    <row r="457" spans="15:15" ht="15.75" customHeight="1" x14ac:dyDescent="0.35">
      <c r="O457" s="98"/>
    </row>
    <row r="458" spans="15:15" ht="15.75" customHeight="1" x14ac:dyDescent="0.35">
      <c r="O458" s="98"/>
    </row>
    <row r="459" spans="15:15" ht="15.75" customHeight="1" x14ac:dyDescent="0.35">
      <c r="O459" s="98"/>
    </row>
    <row r="460" spans="15:15" ht="15.75" customHeight="1" x14ac:dyDescent="0.35">
      <c r="O460" s="98"/>
    </row>
    <row r="461" spans="15:15" ht="15.75" customHeight="1" x14ac:dyDescent="0.35">
      <c r="O461" s="98"/>
    </row>
    <row r="462" spans="15:15" ht="15.75" customHeight="1" x14ac:dyDescent="0.35">
      <c r="O462" s="98"/>
    </row>
    <row r="463" spans="15:15" ht="15.75" customHeight="1" x14ac:dyDescent="0.35">
      <c r="O463" s="98"/>
    </row>
    <row r="464" spans="15:15" ht="15.75" customHeight="1" x14ac:dyDescent="0.35">
      <c r="O464" s="98"/>
    </row>
    <row r="465" spans="15:15" ht="15.75" customHeight="1" x14ac:dyDescent="0.35">
      <c r="O465" s="98"/>
    </row>
    <row r="466" spans="15:15" ht="15.75" customHeight="1" x14ac:dyDescent="0.35">
      <c r="O466" s="98"/>
    </row>
    <row r="467" spans="15:15" ht="15.75" customHeight="1" x14ac:dyDescent="0.35">
      <c r="O467" s="98"/>
    </row>
    <row r="468" spans="15:15" ht="15.75" customHeight="1" x14ac:dyDescent="0.35">
      <c r="O468" s="98"/>
    </row>
    <row r="469" spans="15:15" ht="15.75" customHeight="1" x14ac:dyDescent="0.35">
      <c r="O469" s="98"/>
    </row>
    <row r="470" spans="15:15" ht="15.75" customHeight="1" x14ac:dyDescent="0.35">
      <c r="O470" s="98"/>
    </row>
    <row r="471" spans="15:15" ht="15.75" customHeight="1" x14ac:dyDescent="0.35">
      <c r="O471" s="98"/>
    </row>
    <row r="472" spans="15:15" ht="15.75" customHeight="1" x14ac:dyDescent="0.35">
      <c r="O472" s="98"/>
    </row>
    <row r="473" spans="15:15" ht="15.75" customHeight="1" x14ac:dyDescent="0.35">
      <c r="O473" s="98"/>
    </row>
    <row r="474" spans="15:15" ht="15.75" customHeight="1" x14ac:dyDescent="0.35">
      <c r="O474" s="98"/>
    </row>
    <row r="475" spans="15:15" ht="15.75" customHeight="1" x14ac:dyDescent="0.35">
      <c r="O475" s="98"/>
    </row>
    <row r="476" spans="15:15" ht="15.75" customHeight="1" x14ac:dyDescent="0.35">
      <c r="O476" s="98"/>
    </row>
    <row r="477" spans="15:15" ht="15.75" customHeight="1" x14ac:dyDescent="0.35">
      <c r="O477" s="98"/>
    </row>
    <row r="478" spans="15:15" ht="15.75" customHeight="1" x14ac:dyDescent="0.35">
      <c r="O478" s="98"/>
    </row>
    <row r="479" spans="15:15" ht="15.75" customHeight="1" x14ac:dyDescent="0.35">
      <c r="O479" s="98"/>
    </row>
    <row r="480" spans="15:15" ht="15.75" customHeight="1" x14ac:dyDescent="0.35">
      <c r="O480" s="98"/>
    </row>
    <row r="481" spans="15:15" ht="15.75" customHeight="1" x14ac:dyDescent="0.35">
      <c r="O481" s="98"/>
    </row>
    <row r="482" spans="15:15" ht="15.75" customHeight="1" x14ac:dyDescent="0.35">
      <c r="O482" s="98"/>
    </row>
    <row r="483" spans="15:15" ht="15.75" customHeight="1" x14ac:dyDescent="0.35">
      <c r="O483" s="98"/>
    </row>
    <row r="484" spans="15:15" ht="15.75" customHeight="1" x14ac:dyDescent="0.35">
      <c r="O484" s="98"/>
    </row>
    <row r="485" spans="15:15" ht="15.75" customHeight="1" x14ac:dyDescent="0.35">
      <c r="O485" s="98"/>
    </row>
    <row r="486" spans="15:15" ht="15.75" customHeight="1" x14ac:dyDescent="0.35">
      <c r="O486" s="98"/>
    </row>
    <row r="487" spans="15:15" ht="15.75" customHeight="1" x14ac:dyDescent="0.35">
      <c r="O487" s="98"/>
    </row>
    <row r="488" spans="15:15" ht="15.75" customHeight="1" x14ac:dyDescent="0.35">
      <c r="O488" s="98"/>
    </row>
    <row r="489" spans="15:15" ht="15.75" customHeight="1" x14ac:dyDescent="0.35">
      <c r="O489" s="98"/>
    </row>
    <row r="490" spans="15:15" ht="15.75" customHeight="1" x14ac:dyDescent="0.35">
      <c r="O490" s="98"/>
    </row>
    <row r="491" spans="15:15" ht="15.75" customHeight="1" x14ac:dyDescent="0.35">
      <c r="O491" s="98"/>
    </row>
    <row r="492" spans="15:15" ht="15.75" customHeight="1" x14ac:dyDescent="0.35">
      <c r="O492" s="98"/>
    </row>
    <row r="493" spans="15:15" ht="15.75" customHeight="1" x14ac:dyDescent="0.35">
      <c r="O493" s="98"/>
    </row>
    <row r="494" spans="15:15" ht="15.75" customHeight="1" x14ac:dyDescent="0.35">
      <c r="O494" s="98"/>
    </row>
    <row r="495" spans="15:15" ht="15.75" customHeight="1" x14ac:dyDescent="0.35">
      <c r="O495" s="98"/>
    </row>
    <row r="496" spans="15:15" ht="15.75" customHeight="1" x14ac:dyDescent="0.35">
      <c r="O496" s="98"/>
    </row>
    <row r="497" spans="15:15" ht="15.75" customHeight="1" x14ac:dyDescent="0.35">
      <c r="O497" s="98"/>
    </row>
    <row r="498" spans="15:15" ht="15.75" customHeight="1" x14ac:dyDescent="0.35">
      <c r="O498" s="98"/>
    </row>
    <row r="499" spans="15:15" ht="15.75" customHeight="1" x14ac:dyDescent="0.35">
      <c r="O499" s="98"/>
    </row>
    <row r="500" spans="15:15" ht="15.75" customHeight="1" x14ac:dyDescent="0.35">
      <c r="O500" s="98"/>
    </row>
    <row r="501" spans="15:15" ht="15.75" customHeight="1" x14ac:dyDescent="0.35">
      <c r="O501" s="98"/>
    </row>
    <row r="502" spans="15:15" ht="15.75" customHeight="1" x14ac:dyDescent="0.35">
      <c r="O502" s="98"/>
    </row>
    <row r="503" spans="15:15" ht="15.75" customHeight="1" x14ac:dyDescent="0.35">
      <c r="O503" s="98"/>
    </row>
    <row r="504" spans="15:15" ht="15.75" customHeight="1" x14ac:dyDescent="0.35">
      <c r="O504" s="98"/>
    </row>
    <row r="505" spans="15:15" ht="15.75" customHeight="1" x14ac:dyDescent="0.35">
      <c r="O505" s="98"/>
    </row>
    <row r="506" spans="15:15" ht="15.75" customHeight="1" x14ac:dyDescent="0.35">
      <c r="O506" s="98"/>
    </row>
    <row r="507" spans="15:15" ht="15.75" customHeight="1" x14ac:dyDescent="0.35">
      <c r="O507" s="98"/>
    </row>
    <row r="508" spans="15:15" ht="15.75" customHeight="1" x14ac:dyDescent="0.35">
      <c r="O508" s="98"/>
    </row>
    <row r="509" spans="15:15" ht="15.75" customHeight="1" x14ac:dyDescent="0.35">
      <c r="O509" s="98"/>
    </row>
    <row r="510" spans="15:15" ht="15.75" customHeight="1" x14ac:dyDescent="0.35">
      <c r="O510" s="98"/>
    </row>
    <row r="511" spans="15:15" ht="15.75" customHeight="1" x14ac:dyDescent="0.35">
      <c r="O511" s="98"/>
    </row>
    <row r="512" spans="15:15" ht="15.75" customHeight="1" x14ac:dyDescent="0.35">
      <c r="O512" s="98"/>
    </row>
    <row r="513" spans="15:15" ht="15.75" customHeight="1" x14ac:dyDescent="0.35">
      <c r="O513" s="98"/>
    </row>
    <row r="514" spans="15:15" ht="15.75" customHeight="1" x14ac:dyDescent="0.35">
      <c r="O514" s="98"/>
    </row>
    <row r="515" spans="15:15" ht="15.75" customHeight="1" x14ac:dyDescent="0.35">
      <c r="O515" s="98"/>
    </row>
    <row r="516" spans="15:15" ht="15.75" customHeight="1" x14ac:dyDescent="0.35">
      <c r="O516" s="98"/>
    </row>
    <row r="517" spans="15:15" ht="15.75" customHeight="1" x14ac:dyDescent="0.35">
      <c r="O517" s="98"/>
    </row>
    <row r="518" spans="15:15" ht="15.75" customHeight="1" x14ac:dyDescent="0.35">
      <c r="O518" s="98"/>
    </row>
    <row r="519" spans="15:15" ht="15.75" customHeight="1" x14ac:dyDescent="0.35">
      <c r="O519" s="98"/>
    </row>
    <row r="520" spans="15:15" ht="15.75" customHeight="1" x14ac:dyDescent="0.35">
      <c r="O520" s="98"/>
    </row>
    <row r="521" spans="15:15" ht="15.75" customHeight="1" x14ac:dyDescent="0.35">
      <c r="O521" s="98"/>
    </row>
    <row r="522" spans="15:15" ht="15.75" customHeight="1" x14ac:dyDescent="0.35">
      <c r="O522" s="98"/>
    </row>
    <row r="523" spans="15:15" ht="15.75" customHeight="1" x14ac:dyDescent="0.35">
      <c r="O523" s="98"/>
    </row>
    <row r="524" spans="15:15" ht="15.75" customHeight="1" x14ac:dyDescent="0.35">
      <c r="O524" s="98"/>
    </row>
    <row r="525" spans="15:15" ht="15.75" customHeight="1" x14ac:dyDescent="0.35">
      <c r="O525" s="98"/>
    </row>
    <row r="526" spans="15:15" ht="15.75" customHeight="1" x14ac:dyDescent="0.35">
      <c r="O526" s="98"/>
    </row>
    <row r="527" spans="15:15" ht="15.75" customHeight="1" x14ac:dyDescent="0.35">
      <c r="O527" s="98"/>
    </row>
    <row r="528" spans="15:15" ht="15.75" customHeight="1" x14ac:dyDescent="0.35">
      <c r="O528" s="98"/>
    </row>
    <row r="529" spans="15:15" ht="15.75" customHeight="1" x14ac:dyDescent="0.35">
      <c r="O529" s="98"/>
    </row>
    <row r="530" spans="15:15" ht="15.75" customHeight="1" x14ac:dyDescent="0.35">
      <c r="O530" s="98"/>
    </row>
    <row r="531" spans="15:15" ht="15.75" customHeight="1" x14ac:dyDescent="0.35">
      <c r="O531" s="98"/>
    </row>
    <row r="532" spans="15:15" ht="15.75" customHeight="1" x14ac:dyDescent="0.35">
      <c r="O532" s="98"/>
    </row>
    <row r="533" spans="15:15" ht="15.75" customHeight="1" x14ac:dyDescent="0.35">
      <c r="O533" s="98"/>
    </row>
    <row r="534" spans="15:15" ht="15.75" customHeight="1" x14ac:dyDescent="0.35">
      <c r="O534" s="98"/>
    </row>
    <row r="535" spans="15:15" ht="15.75" customHeight="1" x14ac:dyDescent="0.35">
      <c r="O535" s="98"/>
    </row>
    <row r="536" spans="15:15" ht="15.75" customHeight="1" x14ac:dyDescent="0.35">
      <c r="O536" s="98"/>
    </row>
    <row r="537" spans="15:15" ht="15.75" customHeight="1" x14ac:dyDescent="0.35">
      <c r="O537" s="98"/>
    </row>
    <row r="538" spans="15:15" ht="15.75" customHeight="1" x14ac:dyDescent="0.35">
      <c r="O538" s="98"/>
    </row>
    <row r="539" spans="15:15" ht="15.75" customHeight="1" x14ac:dyDescent="0.35">
      <c r="O539" s="98"/>
    </row>
    <row r="540" spans="15:15" ht="15.75" customHeight="1" x14ac:dyDescent="0.35">
      <c r="O540" s="98"/>
    </row>
    <row r="541" spans="15:15" ht="15.75" customHeight="1" x14ac:dyDescent="0.35">
      <c r="O541" s="98"/>
    </row>
    <row r="542" spans="15:15" ht="15.75" customHeight="1" x14ac:dyDescent="0.35">
      <c r="O542" s="98"/>
    </row>
    <row r="543" spans="15:15" ht="15.75" customHeight="1" x14ac:dyDescent="0.35">
      <c r="O543" s="98"/>
    </row>
    <row r="544" spans="15:15" ht="15.75" customHeight="1" x14ac:dyDescent="0.35">
      <c r="O544" s="98"/>
    </row>
    <row r="545" spans="15:15" ht="15.75" customHeight="1" x14ac:dyDescent="0.35">
      <c r="O545" s="98"/>
    </row>
    <row r="546" spans="15:15" ht="15.75" customHeight="1" x14ac:dyDescent="0.35">
      <c r="O546" s="98"/>
    </row>
    <row r="547" spans="15:15" ht="15.75" customHeight="1" x14ac:dyDescent="0.35">
      <c r="O547" s="98"/>
    </row>
    <row r="548" spans="15:15" ht="15.75" customHeight="1" x14ac:dyDescent="0.35">
      <c r="O548" s="98"/>
    </row>
    <row r="549" spans="15:15" ht="15.75" customHeight="1" x14ac:dyDescent="0.35">
      <c r="O549" s="98"/>
    </row>
    <row r="550" spans="15:15" ht="15.75" customHeight="1" x14ac:dyDescent="0.35">
      <c r="O550" s="98"/>
    </row>
    <row r="551" spans="15:15" ht="15.75" customHeight="1" x14ac:dyDescent="0.35">
      <c r="O551" s="98"/>
    </row>
    <row r="552" spans="15:15" ht="15.75" customHeight="1" x14ac:dyDescent="0.35">
      <c r="O552" s="98"/>
    </row>
    <row r="553" spans="15:15" ht="15.75" customHeight="1" x14ac:dyDescent="0.35">
      <c r="O553" s="98"/>
    </row>
    <row r="554" spans="15:15" ht="15.75" customHeight="1" x14ac:dyDescent="0.35">
      <c r="O554" s="98"/>
    </row>
    <row r="555" spans="15:15" ht="15.75" customHeight="1" x14ac:dyDescent="0.35">
      <c r="O555" s="98"/>
    </row>
    <row r="556" spans="15:15" ht="15.75" customHeight="1" x14ac:dyDescent="0.35">
      <c r="O556" s="98"/>
    </row>
    <row r="557" spans="15:15" ht="15.75" customHeight="1" x14ac:dyDescent="0.35">
      <c r="O557" s="98"/>
    </row>
    <row r="558" spans="15:15" ht="15.75" customHeight="1" x14ac:dyDescent="0.35">
      <c r="O558" s="98"/>
    </row>
    <row r="559" spans="15:15" ht="15.75" customHeight="1" x14ac:dyDescent="0.35">
      <c r="O559" s="98"/>
    </row>
    <row r="560" spans="15:15" ht="15.75" customHeight="1" x14ac:dyDescent="0.35">
      <c r="O560" s="98"/>
    </row>
    <row r="561" spans="15:15" ht="15.75" customHeight="1" x14ac:dyDescent="0.35">
      <c r="O561" s="98"/>
    </row>
    <row r="562" spans="15:15" ht="15.75" customHeight="1" x14ac:dyDescent="0.35">
      <c r="O562" s="98"/>
    </row>
    <row r="563" spans="15:15" ht="15.75" customHeight="1" x14ac:dyDescent="0.35">
      <c r="O563" s="98"/>
    </row>
    <row r="564" spans="15:15" ht="15.75" customHeight="1" x14ac:dyDescent="0.35">
      <c r="O564" s="98"/>
    </row>
    <row r="565" spans="15:15" ht="15.75" customHeight="1" x14ac:dyDescent="0.35">
      <c r="O565" s="98"/>
    </row>
    <row r="566" spans="15:15" ht="15.75" customHeight="1" x14ac:dyDescent="0.35">
      <c r="O566" s="98"/>
    </row>
    <row r="567" spans="15:15" ht="15.75" customHeight="1" x14ac:dyDescent="0.35">
      <c r="O567" s="98"/>
    </row>
    <row r="568" spans="15:15" ht="15.75" customHeight="1" x14ac:dyDescent="0.35">
      <c r="O568" s="98"/>
    </row>
    <row r="569" spans="15:15" ht="15.75" customHeight="1" x14ac:dyDescent="0.35">
      <c r="O569" s="98"/>
    </row>
    <row r="570" spans="15:15" ht="15.75" customHeight="1" x14ac:dyDescent="0.35">
      <c r="O570" s="98"/>
    </row>
    <row r="571" spans="15:15" ht="15.75" customHeight="1" x14ac:dyDescent="0.35">
      <c r="O571" s="98"/>
    </row>
    <row r="572" spans="15:15" ht="15.75" customHeight="1" x14ac:dyDescent="0.35">
      <c r="O572" s="98"/>
    </row>
    <row r="573" spans="15:15" ht="15.75" customHeight="1" x14ac:dyDescent="0.35">
      <c r="O573" s="98"/>
    </row>
    <row r="574" spans="15:15" ht="15.75" customHeight="1" x14ac:dyDescent="0.35">
      <c r="O574" s="98"/>
    </row>
    <row r="575" spans="15:15" ht="15.75" customHeight="1" x14ac:dyDescent="0.35">
      <c r="O575" s="98"/>
    </row>
    <row r="576" spans="15:15" ht="15.75" customHeight="1" x14ac:dyDescent="0.35">
      <c r="O576" s="98"/>
    </row>
    <row r="577" spans="15:15" ht="15.75" customHeight="1" x14ac:dyDescent="0.35">
      <c r="O577" s="98"/>
    </row>
    <row r="578" spans="15:15" ht="15.75" customHeight="1" x14ac:dyDescent="0.35">
      <c r="O578" s="98"/>
    </row>
    <row r="579" spans="15:15" ht="15.75" customHeight="1" x14ac:dyDescent="0.35">
      <c r="O579" s="98"/>
    </row>
    <row r="580" spans="15:15" ht="15.75" customHeight="1" x14ac:dyDescent="0.35">
      <c r="O580" s="98"/>
    </row>
    <row r="581" spans="15:15" ht="15.75" customHeight="1" x14ac:dyDescent="0.35">
      <c r="O581" s="98"/>
    </row>
    <row r="582" spans="15:15" ht="15.75" customHeight="1" x14ac:dyDescent="0.35">
      <c r="O582" s="98"/>
    </row>
    <row r="583" spans="15:15" ht="15.75" customHeight="1" x14ac:dyDescent="0.35">
      <c r="O583" s="98"/>
    </row>
    <row r="584" spans="15:15" ht="15.75" customHeight="1" x14ac:dyDescent="0.35">
      <c r="O584" s="98"/>
    </row>
    <row r="585" spans="15:15" ht="15.75" customHeight="1" x14ac:dyDescent="0.35">
      <c r="O585" s="98"/>
    </row>
    <row r="586" spans="15:15" ht="15.75" customHeight="1" x14ac:dyDescent="0.35">
      <c r="O586" s="98"/>
    </row>
    <row r="587" spans="15:15" ht="15.75" customHeight="1" x14ac:dyDescent="0.35">
      <c r="O587" s="98"/>
    </row>
    <row r="588" spans="15:15" ht="15.75" customHeight="1" x14ac:dyDescent="0.35">
      <c r="O588" s="98"/>
    </row>
    <row r="589" spans="15:15" ht="15.75" customHeight="1" x14ac:dyDescent="0.35">
      <c r="O589" s="98"/>
    </row>
    <row r="590" spans="15:15" ht="15.75" customHeight="1" x14ac:dyDescent="0.35">
      <c r="O590" s="98"/>
    </row>
    <row r="591" spans="15:15" ht="15.75" customHeight="1" x14ac:dyDescent="0.35">
      <c r="O591" s="98"/>
    </row>
    <row r="592" spans="15:15" ht="15.75" customHeight="1" x14ac:dyDescent="0.35">
      <c r="O592" s="98"/>
    </row>
    <row r="593" spans="15:15" ht="15.75" customHeight="1" x14ac:dyDescent="0.35">
      <c r="O593" s="98"/>
    </row>
    <row r="594" spans="15:15" ht="15.75" customHeight="1" x14ac:dyDescent="0.35">
      <c r="O594" s="98"/>
    </row>
    <row r="595" spans="15:15" ht="15.75" customHeight="1" x14ac:dyDescent="0.35">
      <c r="O595" s="98"/>
    </row>
    <row r="596" spans="15:15" ht="15.75" customHeight="1" x14ac:dyDescent="0.35">
      <c r="O596" s="98"/>
    </row>
    <row r="597" spans="15:15" ht="15.75" customHeight="1" x14ac:dyDescent="0.35">
      <c r="O597" s="98"/>
    </row>
    <row r="598" spans="15:15" ht="15.75" customHeight="1" x14ac:dyDescent="0.35">
      <c r="O598" s="98"/>
    </row>
    <row r="599" spans="15:15" ht="15.75" customHeight="1" x14ac:dyDescent="0.35">
      <c r="O599" s="98"/>
    </row>
    <row r="600" spans="15:15" ht="15.75" customHeight="1" x14ac:dyDescent="0.35">
      <c r="O600" s="98"/>
    </row>
    <row r="601" spans="15:15" ht="15.75" customHeight="1" x14ac:dyDescent="0.35">
      <c r="O601" s="98"/>
    </row>
    <row r="602" spans="15:15" ht="15.75" customHeight="1" x14ac:dyDescent="0.35">
      <c r="O602" s="98"/>
    </row>
    <row r="603" spans="15:15" ht="15.75" customHeight="1" x14ac:dyDescent="0.35">
      <c r="O603" s="98"/>
    </row>
    <row r="604" spans="15:15" ht="15.75" customHeight="1" x14ac:dyDescent="0.35">
      <c r="O604" s="98"/>
    </row>
    <row r="605" spans="15:15" ht="15.75" customHeight="1" x14ac:dyDescent="0.35">
      <c r="O605" s="98"/>
    </row>
    <row r="606" spans="15:15" ht="15.75" customHeight="1" x14ac:dyDescent="0.35">
      <c r="O606" s="98"/>
    </row>
    <row r="607" spans="15:15" ht="15.75" customHeight="1" x14ac:dyDescent="0.35">
      <c r="O607" s="98"/>
    </row>
    <row r="608" spans="15:15" ht="15.75" customHeight="1" x14ac:dyDescent="0.35">
      <c r="O608" s="98"/>
    </row>
    <row r="609" spans="15:15" ht="15.75" customHeight="1" x14ac:dyDescent="0.35">
      <c r="O609" s="98"/>
    </row>
    <row r="610" spans="15:15" ht="15.75" customHeight="1" x14ac:dyDescent="0.35">
      <c r="O610" s="98"/>
    </row>
    <row r="611" spans="15:15" ht="15.75" customHeight="1" x14ac:dyDescent="0.35">
      <c r="O611" s="98"/>
    </row>
    <row r="612" spans="15:15" ht="15.75" customHeight="1" x14ac:dyDescent="0.35">
      <c r="O612" s="98"/>
    </row>
    <row r="613" spans="15:15" ht="15.75" customHeight="1" x14ac:dyDescent="0.35">
      <c r="O613" s="98"/>
    </row>
    <row r="614" spans="15:15" ht="15.75" customHeight="1" x14ac:dyDescent="0.35">
      <c r="O614" s="98"/>
    </row>
    <row r="615" spans="15:15" ht="15.75" customHeight="1" x14ac:dyDescent="0.35">
      <c r="O615" s="98"/>
    </row>
    <row r="616" spans="15:15" ht="15.75" customHeight="1" x14ac:dyDescent="0.35">
      <c r="O616" s="98"/>
    </row>
    <row r="617" spans="15:15" ht="15.75" customHeight="1" x14ac:dyDescent="0.35">
      <c r="O617" s="98"/>
    </row>
    <row r="618" spans="15:15" ht="15.75" customHeight="1" x14ac:dyDescent="0.35">
      <c r="O618" s="98"/>
    </row>
    <row r="619" spans="15:15" ht="15.75" customHeight="1" x14ac:dyDescent="0.35">
      <c r="O619" s="98"/>
    </row>
    <row r="620" spans="15:15" ht="15.75" customHeight="1" x14ac:dyDescent="0.35">
      <c r="O620" s="98"/>
    </row>
    <row r="621" spans="15:15" ht="15.75" customHeight="1" x14ac:dyDescent="0.35">
      <c r="O621" s="98"/>
    </row>
    <row r="622" spans="15:15" ht="15.75" customHeight="1" x14ac:dyDescent="0.35">
      <c r="O622" s="98"/>
    </row>
    <row r="623" spans="15:15" ht="15.75" customHeight="1" x14ac:dyDescent="0.35">
      <c r="O623" s="98"/>
    </row>
    <row r="624" spans="15:15" ht="15.75" customHeight="1" x14ac:dyDescent="0.35">
      <c r="O624" s="98"/>
    </row>
    <row r="625" spans="15:15" ht="15.75" customHeight="1" x14ac:dyDescent="0.35">
      <c r="O625" s="98"/>
    </row>
    <row r="626" spans="15:15" ht="15.75" customHeight="1" x14ac:dyDescent="0.35">
      <c r="O626" s="98"/>
    </row>
    <row r="627" spans="15:15" ht="15.75" customHeight="1" x14ac:dyDescent="0.35">
      <c r="O627" s="98"/>
    </row>
    <row r="628" spans="15:15" ht="15.75" customHeight="1" x14ac:dyDescent="0.35">
      <c r="O628" s="98"/>
    </row>
    <row r="629" spans="15:15" ht="15.75" customHeight="1" x14ac:dyDescent="0.35">
      <c r="O629" s="98"/>
    </row>
    <row r="630" spans="15:15" ht="15.75" customHeight="1" x14ac:dyDescent="0.35">
      <c r="O630" s="98"/>
    </row>
    <row r="631" spans="15:15" ht="15.75" customHeight="1" x14ac:dyDescent="0.35">
      <c r="O631" s="98"/>
    </row>
    <row r="632" spans="15:15" ht="15.75" customHeight="1" x14ac:dyDescent="0.35">
      <c r="O632" s="98"/>
    </row>
    <row r="633" spans="15:15" ht="15.75" customHeight="1" x14ac:dyDescent="0.35">
      <c r="O633" s="98"/>
    </row>
    <row r="634" spans="15:15" ht="15.75" customHeight="1" x14ac:dyDescent="0.35">
      <c r="O634" s="98"/>
    </row>
    <row r="635" spans="15:15" ht="15.75" customHeight="1" x14ac:dyDescent="0.35">
      <c r="O635" s="98"/>
    </row>
    <row r="636" spans="15:15" ht="15.75" customHeight="1" x14ac:dyDescent="0.35">
      <c r="O636" s="98"/>
    </row>
    <row r="637" spans="15:15" ht="15.75" customHeight="1" x14ac:dyDescent="0.35">
      <c r="O637" s="98"/>
    </row>
    <row r="638" spans="15:15" ht="15.75" customHeight="1" x14ac:dyDescent="0.35">
      <c r="O638" s="98"/>
    </row>
    <row r="639" spans="15:15" ht="15.75" customHeight="1" x14ac:dyDescent="0.35">
      <c r="O639" s="98"/>
    </row>
    <row r="640" spans="15:15" ht="15.75" customHeight="1" x14ac:dyDescent="0.35">
      <c r="O640" s="98"/>
    </row>
    <row r="641" spans="15:15" ht="15.75" customHeight="1" x14ac:dyDescent="0.35">
      <c r="O641" s="98"/>
    </row>
    <row r="642" spans="15:15" ht="15.75" customHeight="1" x14ac:dyDescent="0.35">
      <c r="O642" s="98"/>
    </row>
    <row r="643" spans="15:15" ht="15.75" customHeight="1" x14ac:dyDescent="0.35">
      <c r="O643" s="98"/>
    </row>
    <row r="644" spans="15:15" ht="15.75" customHeight="1" x14ac:dyDescent="0.35">
      <c r="O644" s="98"/>
    </row>
    <row r="645" spans="15:15" ht="15.75" customHeight="1" x14ac:dyDescent="0.35">
      <c r="O645" s="98"/>
    </row>
    <row r="646" spans="15:15" ht="15.75" customHeight="1" x14ac:dyDescent="0.35">
      <c r="O646" s="98"/>
    </row>
    <row r="647" spans="15:15" ht="15.75" customHeight="1" x14ac:dyDescent="0.35">
      <c r="O647" s="98"/>
    </row>
    <row r="648" spans="15:15" ht="15.75" customHeight="1" x14ac:dyDescent="0.35">
      <c r="O648" s="98"/>
    </row>
    <row r="649" spans="15:15" ht="15.75" customHeight="1" x14ac:dyDescent="0.35">
      <c r="O649" s="98"/>
    </row>
    <row r="650" spans="15:15" ht="15.75" customHeight="1" x14ac:dyDescent="0.35">
      <c r="O650" s="98"/>
    </row>
    <row r="651" spans="15:15" ht="15.75" customHeight="1" x14ac:dyDescent="0.35">
      <c r="O651" s="98"/>
    </row>
    <row r="652" spans="15:15" ht="15.75" customHeight="1" x14ac:dyDescent="0.35">
      <c r="O652" s="98"/>
    </row>
    <row r="653" spans="15:15" ht="15.75" customHeight="1" x14ac:dyDescent="0.35">
      <c r="O653" s="98"/>
    </row>
    <row r="654" spans="15:15" ht="15.75" customHeight="1" x14ac:dyDescent="0.35">
      <c r="O654" s="98"/>
    </row>
    <row r="655" spans="15:15" ht="15.75" customHeight="1" x14ac:dyDescent="0.35">
      <c r="O655" s="98"/>
    </row>
    <row r="656" spans="15:15" ht="15.75" customHeight="1" x14ac:dyDescent="0.35">
      <c r="O656" s="98"/>
    </row>
    <row r="657" spans="15:15" ht="15.75" customHeight="1" x14ac:dyDescent="0.35">
      <c r="O657" s="98"/>
    </row>
    <row r="658" spans="15:15" ht="15.75" customHeight="1" x14ac:dyDescent="0.35">
      <c r="O658" s="98"/>
    </row>
    <row r="659" spans="15:15" ht="15.75" customHeight="1" x14ac:dyDescent="0.35">
      <c r="O659" s="98"/>
    </row>
    <row r="660" spans="15:15" ht="15.75" customHeight="1" x14ac:dyDescent="0.35">
      <c r="O660" s="98"/>
    </row>
    <row r="661" spans="15:15" ht="15.75" customHeight="1" x14ac:dyDescent="0.35">
      <c r="O661" s="98"/>
    </row>
    <row r="662" spans="15:15" ht="15.75" customHeight="1" x14ac:dyDescent="0.35">
      <c r="O662" s="98"/>
    </row>
    <row r="663" spans="15:15" ht="15.75" customHeight="1" x14ac:dyDescent="0.35">
      <c r="O663" s="98"/>
    </row>
    <row r="664" spans="15:15" ht="15.75" customHeight="1" x14ac:dyDescent="0.35">
      <c r="O664" s="98"/>
    </row>
    <row r="665" spans="15:15" ht="15.75" customHeight="1" x14ac:dyDescent="0.35">
      <c r="O665" s="98"/>
    </row>
    <row r="666" spans="15:15" ht="15.75" customHeight="1" x14ac:dyDescent="0.35">
      <c r="O666" s="98"/>
    </row>
    <row r="667" spans="15:15" ht="15.75" customHeight="1" x14ac:dyDescent="0.35">
      <c r="O667" s="98"/>
    </row>
    <row r="668" spans="15:15" ht="15.75" customHeight="1" x14ac:dyDescent="0.35">
      <c r="O668" s="98"/>
    </row>
    <row r="669" spans="15:15" ht="15.75" customHeight="1" x14ac:dyDescent="0.35">
      <c r="O669" s="98"/>
    </row>
    <row r="670" spans="15:15" ht="15.75" customHeight="1" x14ac:dyDescent="0.35">
      <c r="O670" s="98"/>
    </row>
    <row r="671" spans="15:15" ht="15.75" customHeight="1" x14ac:dyDescent="0.35">
      <c r="O671" s="98"/>
    </row>
    <row r="672" spans="15:15" ht="15.75" customHeight="1" x14ac:dyDescent="0.35">
      <c r="O672" s="98"/>
    </row>
    <row r="673" spans="15:15" ht="15.75" customHeight="1" x14ac:dyDescent="0.35">
      <c r="O673" s="98"/>
    </row>
    <row r="674" spans="15:15" ht="15.75" customHeight="1" x14ac:dyDescent="0.35">
      <c r="O674" s="98"/>
    </row>
    <row r="675" spans="15:15" ht="15.75" customHeight="1" x14ac:dyDescent="0.35">
      <c r="O675" s="98"/>
    </row>
    <row r="676" spans="15:15" ht="15.75" customHeight="1" x14ac:dyDescent="0.35">
      <c r="O676" s="98"/>
    </row>
    <row r="677" spans="15:15" ht="15.75" customHeight="1" x14ac:dyDescent="0.35">
      <c r="O677" s="98"/>
    </row>
    <row r="678" spans="15:15" ht="15.75" customHeight="1" x14ac:dyDescent="0.35">
      <c r="O678" s="98"/>
    </row>
    <row r="679" spans="15:15" ht="15.75" customHeight="1" x14ac:dyDescent="0.35">
      <c r="O679" s="98"/>
    </row>
    <row r="680" spans="15:15" ht="15.75" customHeight="1" x14ac:dyDescent="0.35">
      <c r="O680" s="98"/>
    </row>
    <row r="681" spans="15:15" ht="15.75" customHeight="1" x14ac:dyDescent="0.35">
      <c r="O681" s="98"/>
    </row>
    <row r="682" spans="15:15" ht="15.75" customHeight="1" x14ac:dyDescent="0.35">
      <c r="O682" s="98"/>
    </row>
    <row r="683" spans="15:15" ht="15.75" customHeight="1" x14ac:dyDescent="0.35">
      <c r="O683" s="98"/>
    </row>
    <row r="684" spans="15:15" ht="15.75" customHeight="1" x14ac:dyDescent="0.35">
      <c r="O684" s="98"/>
    </row>
    <row r="685" spans="15:15" ht="15.75" customHeight="1" x14ac:dyDescent="0.35">
      <c r="O685" s="98"/>
    </row>
    <row r="686" spans="15:15" ht="15.75" customHeight="1" x14ac:dyDescent="0.35">
      <c r="O686" s="98"/>
    </row>
    <row r="687" spans="15:15" ht="15.75" customHeight="1" x14ac:dyDescent="0.35">
      <c r="O687" s="98"/>
    </row>
    <row r="688" spans="15:15" ht="15.75" customHeight="1" x14ac:dyDescent="0.35">
      <c r="O688" s="98"/>
    </row>
    <row r="689" spans="15:15" ht="15.75" customHeight="1" x14ac:dyDescent="0.35">
      <c r="O689" s="98"/>
    </row>
    <row r="690" spans="15:15" ht="15.75" customHeight="1" x14ac:dyDescent="0.35">
      <c r="O690" s="98"/>
    </row>
    <row r="691" spans="15:15" ht="15.75" customHeight="1" x14ac:dyDescent="0.35">
      <c r="O691" s="98"/>
    </row>
    <row r="692" spans="15:15" ht="15.75" customHeight="1" x14ac:dyDescent="0.35">
      <c r="O692" s="98"/>
    </row>
    <row r="693" spans="15:15" ht="15.75" customHeight="1" x14ac:dyDescent="0.35">
      <c r="O693" s="98"/>
    </row>
    <row r="694" spans="15:15" ht="15.75" customHeight="1" x14ac:dyDescent="0.35">
      <c r="O694" s="98"/>
    </row>
    <row r="695" spans="15:15" ht="15.75" customHeight="1" x14ac:dyDescent="0.35">
      <c r="O695" s="98"/>
    </row>
    <row r="696" spans="15:15" ht="15.75" customHeight="1" x14ac:dyDescent="0.35">
      <c r="O696" s="98"/>
    </row>
    <row r="697" spans="15:15" ht="15.75" customHeight="1" x14ac:dyDescent="0.35">
      <c r="O697" s="98"/>
    </row>
    <row r="698" spans="15:15" ht="15.75" customHeight="1" x14ac:dyDescent="0.35">
      <c r="O698" s="98"/>
    </row>
    <row r="699" spans="15:15" ht="15.75" customHeight="1" x14ac:dyDescent="0.35">
      <c r="O699" s="98"/>
    </row>
    <row r="700" spans="15:15" ht="15.75" customHeight="1" x14ac:dyDescent="0.35">
      <c r="O700" s="98"/>
    </row>
    <row r="701" spans="15:15" ht="15.75" customHeight="1" x14ac:dyDescent="0.35">
      <c r="O701" s="98"/>
    </row>
    <row r="702" spans="15:15" ht="15.75" customHeight="1" x14ac:dyDescent="0.35">
      <c r="O702" s="98"/>
    </row>
    <row r="703" spans="15:15" ht="15.75" customHeight="1" x14ac:dyDescent="0.35">
      <c r="O703" s="98"/>
    </row>
    <row r="704" spans="15:15" ht="15.75" customHeight="1" x14ac:dyDescent="0.35">
      <c r="O704" s="98"/>
    </row>
    <row r="705" spans="15:15" ht="15.75" customHeight="1" x14ac:dyDescent="0.35">
      <c r="O705" s="98"/>
    </row>
    <row r="706" spans="15:15" ht="15.75" customHeight="1" x14ac:dyDescent="0.35">
      <c r="O706" s="98"/>
    </row>
    <row r="707" spans="15:15" ht="15.75" customHeight="1" x14ac:dyDescent="0.35">
      <c r="O707" s="98"/>
    </row>
    <row r="708" spans="15:15" ht="15.75" customHeight="1" x14ac:dyDescent="0.35">
      <c r="O708" s="98"/>
    </row>
    <row r="709" spans="15:15" ht="15.75" customHeight="1" x14ac:dyDescent="0.35">
      <c r="O709" s="98"/>
    </row>
    <row r="710" spans="15:15" ht="15.75" customHeight="1" x14ac:dyDescent="0.35">
      <c r="O710" s="98"/>
    </row>
    <row r="711" spans="15:15" ht="15.75" customHeight="1" x14ac:dyDescent="0.35">
      <c r="O711" s="98"/>
    </row>
    <row r="712" spans="15:15" ht="15.75" customHeight="1" x14ac:dyDescent="0.35">
      <c r="O712" s="98"/>
    </row>
    <row r="713" spans="15:15" ht="15.75" customHeight="1" x14ac:dyDescent="0.35">
      <c r="O713" s="98"/>
    </row>
    <row r="714" spans="15:15" ht="15.75" customHeight="1" x14ac:dyDescent="0.35">
      <c r="O714" s="98"/>
    </row>
    <row r="715" spans="15:15" ht="15.75" customHeight="1" x14ac:dyDescent="0.35">
      <c r="O715" s="98"/>
    </row>
    <row r="716" spans="15:15" ht="15.75" customHeight="1" x14ac:dyDescent="0.35">
      <c r="O716" s="98"/>
    </row>
    <row r="717" spans="15:15" ht="15.75" customHeight="1" x14ac:dyDescent="0.35">
      <c r="O717" s="98"/>
    </row>
    <row r="718" spans="15:15" ht="15.75" customHeight="1" x14ac:dyDescent="0.35">
      <c r="O718" s="98"/>
    </row>
    <row r="719" spans="15:15" ht="15.75" customHeight="1" x14ac:dyDescent="0.35">
      <c r="O719" s="98"/>
    </row>
    <row r="720" spans="15:15" ht="15.75" customHeight="1" x14ac:dyDescent="0.35">
      <c r="O720" s="98"/>
    </row>
    <row r="721" spans="15:15" ht="15.75" customHeight="1" x14ac:dyDescent="0.35">
      <c r="O721" s="98"/>
    </row>
    <row r="722" spans="15:15" ht="15.75" customHeight="1" x14ac:dyDescent="0.35">
      <c r="O722" s="98"/>
    </row>
    <row r="723" spans="15:15" ht="15.75" customHeight="1" x14ac:dyDescent="0.35">
      <c r="O723" s="98"/>
    </row>
    <row r="724" spans="15:15" ht="15.75" customHeight="1" x14ac:dyDescent="0.35">
      <c r="O724" s="98"/>
    </row>
    <row r="725" spans="15:15" ht="15.75" customHeight="1" x14ac:dyDescent="0.35">
      <c r="O725" s="98"/>
    </row>
    <row r="726" spans="15:15" ht="15.75" customHeight="1" x14ac:dyDescent="0.35">
      <c r="O726" s="98"/>
    </row>
    <row r="727" spans="15:15" ht="15.75" customHeight="1" x14ac:dyDescent="0.35">
      <c r="O727" s="98"/>
    </row>
    <row r="728" spans="15:15" ht="15.75" customHeight="1" x14ac:dyDescent="0.35">
      <c r="O728" s="98"/>
    </row>
    <row r="729" spans="15:15" ht="15.75" customHeight="1" x14ac:dyDescent="0.35">
      <c r="O729" s="98"/>
    </row>
    <row r="730" spans="15:15" ht="15.75" customHeight="1" x14ac:dyDescent="0.35">
      <c r="O730" s="98"/>
    </row>
    <row r="731" spans="15:15" ht="15.75" customHeight="1" x14ac:dyDescent="0.35">
      <c r="O731" s="98"/>
    </row>
    <row r="732" spans="15:15" ht="15.75" customHeight="1" x14ac:dyDescent="0.35">
      <c r="O732" s="98"/>
    </row>
    <row r="733" spans="15:15" ht="15.75" customHeight="1" x14ac:dyDescent="0.35">
      <c r="O733" s="98"/>
    </row>
    <row r="734" spans="15:15" ht="15.75" customHeight="1" x14ac:dyDescent="0.35">
      <c r="O734" s="98"/>
    </row>
    <row r="735" spans="15:15" ht="15.75" customHeight="1" x14ac:dyDescent="0.35">
      <c r="O735" s="98"/>
    </row>
    <row r="736" spans="15:15" ht="15.75" customHeight="1" x14ac:dyDescent="0.35">
      <c r="O736" s="98"/>
    </row>
    <row r="737" spans="15:15" ht="15.75" customHeight="1" x14ac:dyDescent="0.35">
      <c r="O737" s="98"/>
    </row>
    <row r="738" spans="15:15" ht="15.75" customHeight="1" x14ac:dyDescent="0.35">
      <c r="O738" s="98"/>
    </row>
    <row r="739" spans="15:15" ht="15.75" customHeight="1" x14ac:dyDescent="0.35">
      <c r="O739" s="98"/>
    </row>
    <row r="740" spans="15:15" ht="15.75" customHeight="1" x14ac:dyDescent="0.35">
      <c r="O740" s="98"/>
    </row>
    <row r="741" spans="15:15" ht="15.75" customHeight="1" x14ac:dyDescent="0.35">
      <c r="O741" s="98"/>
    </row>
    <row r="742" spans="15:15" ht="15.75" customHeight="1" x14ac:dyDescent="0.35">
      <c r="O742" s="98"/>
    </row>
    <row r="743" spans="15:15" ht="15.75" customHeight="1" x14ac:dyDescent="0.35">
      <c r="O743" s="98"/>
    </row>
    <row r="744" spans="15:15" ht="15.75" customHeight="1" x14ac:dyDescent="0.35">
      <c r="O744" s="98"/>
    </row>
    <row r="745" spans="15:15" ht="15.75" customHeight="1" x14ac:dyDescent="0.35">
      <c r="O745" s="98"/>
    </row>
    <row r="746" spans="15:15" ht="15.75" customHeight="1" x14ac:dyDescent="0.35">
      <c r="O746" s="98"/>
    </row>
    <row r="747" spans="15:15" ht="15.75" customHeight="1" x14ac:dyDescent="0.35">
      <c r="O747" s="98"/>
    </row>
    <row r="748" spans="15:15" ht="15.75" customHeight="1" x14ac:dyDescent="0.35">
      <c r="O748" s="98"/>
    </row>
    <row r="749" spans="15:15" ht="15.75" customHeight="1" x14ac:dyDescent="0.35">
      <c r="O749" s="98"/>
    </row>
    <row r="750" spans="15:15" ht="15.75" customHeight="1" x14ac:dyDescent="0.35">
      <c r="O750" s="98"/>
    </row>
    <row r="751" spans="15:15" ht="15.75" customHeight="1" x14ac:dyDescent="0.35">
      <c r="O751" s="98"/>
    </row>
    <row r="752" spans="15:15" ht="15.75" customHeight="1" x14ac:dyDescent="0.35">
      <c r="O752" s="98"/>
    </row>
    <row r="753" spans="15:15" ht="15.75" customHeight="1" x14ac:dyDescent="0.35">
      <c r="O753" s="98"/>
    </row>
    <row r="754" spans="15:15" ht="15.75" customHeight="1" x14ac:dyDescent="0.35">
      <c r="O754" s="98"/>
    </row>
    <row r="755" spans="15:15" ht="15.75" customHeight="1" x14ac:dyDescent="0.35">
      <c r="O755" s="98"/>
    </row>
    <row r="756" spans="15:15" ht="15.75" customHeight="1" x14ac:dyDescent="0.35">
      <c r="O756" s="98"/>
    </row>
    <row r="757" spans="15:15" ht="15.75" customHeight="1" x14ac:dyDescent="0.35">
      <c r="O757" s="98"/>
    </row>
    <row r="758" spans="15:15" ht="15.75" customHeight="1" x14ac:dyDescent="0.35">
      <c r="O758" s="98"/>
    </row>
    <row r="759" spans="15:15" ht="15.75" customHeight="1" x14ac:dyDescent="0.35">
      <c r="O759" s="98"/>
    </row>
    <row r="760" spans="15:15" ht="15.75" customHeight="1" x14ac:dyDescent="0.35">
      <c r="O760" s="98"/>
    </row>
    <row r="761" spans="15:15" ht="15.75" customHeight="1" x14ac:dyDescent="0.35">
      <c r="O761" s="98"/>
    </row>
    <row r="762" spans="15:15" ht="15.75" customHeight="1" x14ac:dyDescent="0.35">
      <c r="O762" s="98"/>
    </row>
    <row r="763" spans="15:15" ht="15.75" customHeight="1" x14ac:dyDescent="0.35">
      <c r="O763" s="98"/>
    </row>
    <row r="764" spans="15:15" ht="15.75" customHeight="1" x14ac:dyDescent="0.35">
      <c r="O764" s="98"/>
    </row>
    <row r="765" spans="15:15" ht="15.75" customHeight="1" x14ac:dyDescent="0.35">
      <c r="O765" s="98"/>
    </row>
    <row r="766" spans="15:15" ht="15.75" customHeight="1" x14ac:dyDescent="0.35">
      <c r="O766" s="98"/>
    </row>
    <row r="767" spans="15:15" ht="15.75" customHeight="1" x14ac:dyDescent="0.35">
      <c r="O767" s="98"/>
    </row>
    <row r="768" spans="15:15" ht="15.75" customHeight="1" x14ac:dyDescent="0.35">
      <c r="O768" s="98"/>
    </row>
    <row r="769" spans="15:15" ht="15.75" customHeight="1" x14ac:dyDescent="0.35">
      <c r="O769" s="98"/>
    </row>
    <row r="770" spans="15:15" ht="15.75" customHeight="1" x14ac:dyDescent="0.35">
      <c r="O770" s="98"/>
    </row>
    <row r="771" spans="15:15" ht="15.75" customHeight="1" x14ac:dyDescent="0.35">
      <c r="O771" s="98"/>
    </row>
    <row r="772" spans="15:15" ht="15.75" customHeight="1" x14ac:dyDescent="0.35">
      <c r="O772" s="98"/>
    </row>
    <row r="773" spans="15:15" ht="15.75" customHeight="1" x14ac:dyDescent="0.35">
      <c r="O773" s="98"/>
    </row>
    <row r="774" spans="15:15" ht="15.75" customHeight="1" x14ac:dyDescent="0.35">
      <c r="O774" s="98"/>
    </row>
    <row r="775" spans="15:15" ht="15.75" customHeight="1" x14ac:dyDescent="0.35">
      <c r="O775" s="98"/>
    </row>
    <row r="776" spans="15:15" ht="15.75" customHeight="1" x14ac:dyDescent="0.35">
      <c r="O776" s="98"/>
    </row>
    <row r="777" spans="15:15" ht="15.75" customHeight="1" x14ac:dyDescent="0.35">
      <c r="O777" s="98"/>
    </row>
    <row r="778" spans="15:15" ht="15.75" customHeight="1" x14ac:dyDescent="0.35">
      <c r="O778" s="98"/>
    </row>
    <row r="779" spans="15:15" ht="15.75" customHeight="1" x14ac:dyDescent="0.35">
      <c r="O779" s="98"/>
    </row>
    <row r="780" spans="15:15" ht="15.75" customHeight="1" x14ac:dyDescent="0.35">
      <c r="O780" s="98"/>
    </row>
    <row r="781" spans="15:15" ht="15.75" customHeight="1" x14ac:dyDescent="0.35">
      <c r="O781" s="98"/>
    </row>
    <row r="782" spans="15:15" ht="15.75" customHeight="1" x14ac:dyDescent="0.35">
      <c r="O782" s="98"/>
    </row>
    <row r="783" spans="15:15" ht="15.75" customHeight="1" x14ac:dyDescent="0.35">
      <c r="O783" s="98"/>
    </row>
    <row r="784" spans="15:15" ht="15.75" customHeight="1" x14ac:dyDescent="0.35">
      <c r="O784" s="98"/>
    </row>
    <row r="785" spans="15:15" ht="15.75" customHeight="1" x14ac:dyDescent="0.35">
      <c r="O785" s="98"/>
    </row>
    <row r="786" spans="15:15" ht="15.75" customHeight="1" x14ac:dyDescent="0.35">
      <c r="O786" s="98"/>
    </row>
    <row r="787" spans="15:15" ht="15.75" customHeight="1" x14ac:dyDescent="0.35">
      <c r="O787" s="98"/>
    </row>
    <row r="788" spans="15:15" ht="15.75" customHeight="1" x14ac:dyDescent="0.35">
      <c r="O788" s="98"/>
    </row>
    <row r="789" spans="15:15" ht="15.75" customHeight="1" x14ac:dyDescent="0.35">
      <c r="O789" s="98"/>
    </row>
    <row r="790" spans="15:15" ht="15.75" customHeight="1" x14ac:dyDescent="0.35">
      <c r="O790" s="98"/>
    </row>
    <row r="791" spans="15:15" ht="15.75" customHeight="1" x14ac:dyDescent="0.35">
      <c r="O791" s="98"/>
    </row>
    <row r="792" spans="15:15" ht="15.75" customHeight="1" x14ac:dyDescent="0.35">
      <c r="O792" s="98"/>
    </row>
    <row r="793" spans="15:15" ht="15.75" customHeight="1" x14ac:dyDescent="0.35">
      <c r="O793" s="98"/>
    </row>
    <row r="794" spans="15:15" ht="15.75" customHeight="1" x14ac:dyDescent="0.35">
      <c r="O794" s="98"/>
    </row>
    <row r="795" spans="15:15" ht="15.75" customHeight="1" x14ac:dyDescent="0.35">
      <c r="O795" s="98"/>
    </row>
    <row r="796" spans="15:15" ht="15.75" customHeight="1" x14ac:dyDescent="0.35">
      <c r="O796" s="98"/>
    </row>
    <row r="797" spans="15:15" ht="15.75" customHeight="1" x14ac:dyDescent="0.35">
      <c r="O797" s="98"/>
    </row>
    <row r="798" spans="15:15" ht="15.75" customHeight="1" x14ac:dyDescent="0.35">
      <c r="O798" s="98"/>
    </row>
    <row r="799" spans="15:15" ht="15.75" customHeight="1" x14ac:dyDescent="0.35">
      <c r="O799" s="98"/>
    </row>
    <row r="800" spans="15:15" ht="15.75" customHeight="1" x14ac:dyDescent="0.35">
      <c r="O800" s="98"/>
    </row>
    <row r="801" spans="15:15" ht="15.75" customHeight="1" x14ac:dyDescent="0.35">
      <c r="O801" s="98"/>
    </row>
    <row r="802" spans="15:15" ht="15.75" customHeight="1" x14ac:dyDescent="0.35">
      <c r="O802" s="98"/>
    </row>
    <row r="803" spans="15:15" ht="15.75" customHeight="1" x14ac:dyDescent="0.35">
      <c r="O803" s="98"/>
    </row>
    <row r="804" spans="15:15" ht="15.75" customHeight="1" x14ac:dyDescent="0.35">
      <c r="O804" s="98"/>
    </row>
    <row r="805" spans="15:15" ht="15.75" customHeight="1" x14ac:dyDescent="0.35">
      <c r="O805" s="98"/>
    </row>
    <row r="806" spans="15:15" ht="15.75" customHeight="1" x14ac:dyDescent="0.35">
      <c r="O806" s="98"/>
    </row>
    <row r="807" spans="15:15" ht="15.75" customHeight="1" x14ac:dyDescent="0.35">
      <c r="O807" s="98"/>
    </row>
    <row r="808" spans="15:15" ht="15.75" customHeight="1" x14ac:dyDescent="0.35">
      <c r="O808" s="98"/>
    </row>
    <row r="809" spans="15:15" ht="15.75" customHeight="1" x14ac:dyDescent="0.35">
      <c r="O809" s="98"/>
    </row>
    <row r="810" spans="15:15" ht="15.75" customHeight="1" x14ac:dyDescent="0.35">
      <c r="O810" s="98"/>
    </row>
    <row r="811" spans="15:15" ht="15.75" customHeight="1" x14ac:dyDescent="0.35">
      <c r="O811" s="98"/>
    </row>
    <row r="812" spans="15:15" ht="15.75" customHeight="1" x14ac:dyDescent="0.35">
      <c r="O812" s="98"/>
    </row>
    <row r="813" spans="15:15" ht="15.75" customHeight="1" x14ac:dyDescent="0.35">
      <c r="O813" s="98"/>
    </row>
    <row r="814" spans="15:15" ht="15.75" customHeight="1" x14ac:dyDescent="0.35">
      <c r="O814" s="98"/>
    </row>
    <row r="815" spans="15:15" ht="15.75" customHeight="1" x14ac:dyDescent="0.35">
      <c r="O815" s="98"/>
    </row>
    <row r="816" spans="15:15" ht="15.75" customHeight="1" x14ac:dyDescent="0.35">
      <c r="O816" s="98"/>
    </row>
    <row r="817" spans="15:15" ht="15.75" customHeight="1" x14ac:dyDescent="0.35">
      <c r="O817" s="98"/>
    </row>
    <row r="818" spans="15:15" ht="15.75" customHeight="1" x14ac:dyDescent="0.35">
      <c r="O818" s="98"/>
    </row>
    <row r="819" spans="15:15" ht="15.75" customHeight="1" x14ac:dyDescent="0.35">
      <c r="O819" s="98"/>
    </row>
    <row r="820" spans="15:15" ht="15.75" customHeight="1" x14ac:dyDescent="0.35">
      <c r="O820" s="98"/>
    </row>
    <row r="821" spans="15:15" ht="15.75" customHeight="1" x14ac:dyDescent="0.35">
      <c r="O821" s="98"/>
    </row>
    <row r="822" spans="15:15" ht="15.75" customHeight="1" x14ac:dyDescent="0.35">
      <c r="O822" s="98"/>
    </row>
    <row r="823" spans="15:15" ht="15.75" customHeight="1" x14ac:dyDescent="0.35">
      <c r="O823" s="98"/>
    </row>
    <row r="824" spans="15:15" ht="15.75" customHeight="1" x14ac:dyDescent="0.35">
      <c r="O824" s="98"/>
    </row>
    <row r="825" spans="15:15" ht="15.75" customHeight="1" x14ac:dyDescent="0.35">
      <c r="O825" s="98"/>
    </row>
    <row r="826" spans="15:15" ht="15.75" customHeight="1" x14ac:dyDescent="0.35">
      <c r="O826" s="98"/>
    </row>
    <row r="827" spans="15:15" ht="15.75" customHeight="1" x14ac:dyDescent="0.35">
      <c r="O827" s="98"/>
    </row>
    <row r="828" spans="15:15" ht="15.75" customHeight="1" x14ac:dyDescent="0.35">
      <c r="O828" s="98"/>
    </row>
    <row r="829" spans="15:15" ht="15.75" customHeight="1" x14ac:dyDescent="0.35">
      <c r="O829" s="98"/>
    </row>
    <row r="830" spans="15:15" ht="15.75" customHeight="1" x14ac:dyDescent="0.35">
      <c r="O830" s="98"/>
    </row>
    <row r="831" spans="15:15" ht="15.75" customHeight="1" x14ac:dyDescent="0.35">
      <c r="O831" s="98"/>
    </row>
    <row r="832" spans="15:15" ht="15.75" customHeight="1" x14ac:dyDescent="0.35">
      <c r="O832" s="98"/>
    </row>
    <row r="833" spans="15:15" ht="15.75" customHeight="1" x14ac:dyDescent="0.35">
      <c r="O833" s="98"/>
    </row>
    <row r="834" spans="15:15" ht="15.75" customHeight="1" x14ac:dyDescent="0.35">
      <c r="O834" s="98"/>
    </row>
    <row r="835" spans="15:15" ht="15.75" customHeight="1" x14ac:dyDescent="0.35">
      <c r="O835" s="98"/>
    </row>
    <row r="836" spans="15:15" ht="15.75" customHeight="1" x14ac:dyDescent="0.35">
      <c r="O836" s="98"/>
    </row>
    <row r="837" spans="15:15" ht="15.75" customHeight="1" x14ac:dyDescent="0.35">
      <c r="O837" s="98"/>
    </row>
    <row r="838" spans="15:15" ht="15.75" customHeight="1" x14ac:dyDescent="0.35">
      <c r="O838" s="98"/>
    </row>
    <row r="839" spans="15:15" ht="15.75" customHeight="1" x14ac:dyDescent="0.35">
      <c r="O839" s="98"/>
    </row>
    <row r="840" spans="15:15" ht="15.75" customHeight="1" x14ac:dyDescent="0.35">
      <c r="O840" s="98"/>
    </row>
    <row r="841" spans="15:15" ht="15.75" customHeight="1" x14ac:dyDescent="0.35">
      <c r="O841" s="98"/>
    </row>
    <row r="842" spans="15:15" ht="15.75" customHeight="1" x14ac:dyDescent="0.35">
      <c r="O842" s="98"/>
    </row>
    <row r="843" spans="15:15" ht="15.75" customHeight="1" x14ac:dyDescent="0.35">
      <c r="O843" s="98"/>
    </row>
    <row r="844" spans="15:15" ht="15.75" customHeight="1" x14ac:dyDescent="0.35">
      <c r="O844" s="98"/>
    </row>
    <row r="845" spans="15:15" ht="15.75" customHeight="1" x14ac:dyDescent="0.35">
      <c r="O845" s="98"/>
    </row>
    <row r="846" spans="15:15" ht="15.75" customHeight="1" x14ac:dyDescent="0.35">
      <c r="O846" s="98"/>
    </row>
    <row r="847" spans="15:15" ht="15.75" customHeight="1" x14ac:dyDescent="0.35">
      <c r="O847" s="98"/>
    </row>
    <row r="848" spans="15:15" ht="15.75" customHeight="1" x14ac:dyDescent="0.35">
      <c r="O848" s="98"/>
    </row>
    <row r="849" spans="15:15" ht="15.75" customHeight="1" x14ac:dyDescent="0.35">
      <c r="O849" s="98"/>
    </row>
    <row r="850" spans="15:15" ht="15.75" customHeight="1" x14ac:dyDescent="0.35">
      <c r="O850" s="98"/>
    </row>
    <row r="851" spans="15:15" ht="15.75" customHeight="1" x14ac:dyDescent="0.35">
      <c r="O851" s="98"/>
    </row>
    <row r="852" spans="15:15" ht="15.75" customHeight="1" x14ac:dyDescent="0.35">
      <c r="O852" s="98"/>
    </row>
    <row r="853" spans="15:15" ht="15.75" customHeight="1" x14ac:dyDescent="0.35">
      <c r="O853" s="98"/>
    </row>
    <row r="854" spans="15:15" ht="15.75" customHeight="1" x14ac:dyDescent="0.35">
      <c r="O854" s="98"/>
    </row>
    <row r="855" spans="15:15" ht="15.75" customHeight="1" x14ac:dyDescent="0.35">
      <c r="O855" s="98"/>
    </row>
    <row r="856" spans="15:15" ht="15.75" customHeight="1" x14ac:dyDescent="0.35">
      <c r="O856" s="98"/>
    </row>
    <row r="857" spans="15:15" ht="15.75" customHeight="1" x14ac:dyDescent="0.35">
      <c r="O857" s="98"/>
    </row>
    <row r="858" spans="15:15" ht="15.75" customHeight="1" x14ac:dyDescent="0.35">
      <c r="O858" s="98"/>
    </row>
    <row r="859" spans="15:15" ht="15.75" customHeight="1" x14ac:dyDescent="0.35">
      <c r="O859" s="98"/>
    </row>
    <row r="860" spans="15:15" ht="15.75" customHeight="1" x14ac:dyDescent="0.35">
      <c r="O860" s="98"/>
    </row>
    <row r="861" spans="15:15" ht="15.75" customHeight="1" x14ac:dyDescent="0.35">
      <c r="O861" s="98"/>
    </row>
    <row r="862" spans="15:15" ht="15.75" customHeight="1" x14ac:dyDescent="0.35">
      <c r="O862" s="98"/>
    </row>
    <row r="863" spans="15:15" ht="15.75" customHeight="1" x14ac:dyDescent="0.35">
      <c r="O863" s="98"/>
    </row>
    <row r="864" spans="15:15" ht="15.75" customHeight="1" x14ac:dyDescent="0.35">
      <c r="O864" s="98"/>
    </row>
    <row r="865" spans="15:15" ht="15.75" customHeight="1" x14ac:dyDescent="0.35">
      <c r="O865" s="98"/>
    </row>
    <row r="866" spans="15:15" ht="15.75" customHeight="1" x14ac:dyDescent="0.35">
      <c r="O866" s="98"/>
    </row>
    <row r="867" spans="15:15" ht="15.75" customHeight="1" x14ac:dyDescent="0.35">
      <c r="O867" s="98"/>
    </row>
    <row r="868" spans="15:15" ht="15.75" customHeight="1" x14ac:dyDescent="0.35">
      <c r="O868" s="98"/>
    </row>
    <row r="869" spans="15:15" ht="15.75" customHeight="1" x14ac:dyDescent="0.35">
      <c r="O869" s="98"/>
    </row>
    <row r="870" spans="15:15" ht="15.75" customHeight="1" x14ac:dyDescent="0.35">
      <c r="O870" s="98"/>
    </row>
    <row r="871" spans="15:15" ht="15.75" customHeight="1" x14ac:dyDescent="0.35">
      <c r="O871" s="98"/>
    </row>
    <row r="872" spans="15:15" ht="15.75" customHeight="1" x14ac:dyDescent="0.35">
      <c r="O872" s="98"/>
    </row>
    <row r="873" spans="15:15" ht="15.75" customHeight="1" x14ac:dyDescent="0.35">
      <c r="O873" s="98"/>
    </row>
    <row r="874" spans="15:15" ht="15.75" customHeight="1" x14ac:dyDescent="0.35">
      <c r="O874" s="98"/>
    </row>
    <row r="875" spans="15:15" ht="15.75" customHeight="1" x14ac:dyDescent="0.35">
      <c r="O875" s="98"/>
    </row>
    <row r="876" spans="15:15" ht="15.75" customHeight="1" x14ac:dyDescent="0.35">
      <c r="O876" s="98"/>
    </row>
    <row r="877" spans="15:15" ht="15.75" customHeight="1" x14ac:dyDescent="0.35">
      <c r="O877" s="98"/>
    </row>
    <row r="878" spans="15:15" ht="15.75" customHeight="1" x14ac:dyDescent="0.35">
      <c r="O878" s="98"/>
    </row>
    <row r="879" spans="15:15" ht="15.75" customHeight="1" x14ac:dyDescent="0.35">
      <c r="O879" s="98"/>
    </row>
    <row r="880" spans="15:15" ht="15.75" customHeight="1" x14ac:dyDescent="0.35">
      <c r="O880" s="98"/>
    </row>
    <row r="881" spans="15:15" ht="15.75" customHeight="1" x14ac:dyDescent="0.35">
      <c r="O881" s="98"/>
    </row>
    <row r="882" spans="15:15" ht="15.75" customHeight="1" x14ac:dyDescent="0.35">
      <c r="O882" s="98"/>
    </row>
    <row r="883" spans="15:15" ht="15.75" customHeight="1" x14ac:dyDescent="0.35">
      <c r="O883" s="98"/>
    </row>
    <row r="884" spans="15:15" ht="15.75" customHeight="1" x14ac:dyDescent="0.35">
      <c r="O884" s="98"/>
    </row>
    <row r="885" spans="15:15" ht="15.75" customHeight="1" x14ac:dyDescent="0.35">
      <c r="O885" s="98"/>
    </row>
    <row r="886" spans="15:15" ht="15.75" customHeight="1" x14ac:dyDescent="0.35">
      <c r="O886" s="98"/>
    </row>
    <row r="887" spans="15:15" ht="15.75" customHeight="1" x14ac:dyDescent="0.35">
      <c r="O887" s="98"/>
    </row>
    <row r="888" spans="15:15" ht="15.75" customHeight="1" x14ac:dyDescent="0.35">
      <c r="O888" s="98"/>
    </row>
    <row r="889" spans="15:15" ht="15.75" customHeight="1" x14ac:dyDescent="0.35">
      <c r="O889" s="98"/>
    </row>
    <row r="890" spans="15:15" ht="15.75" customHeight="1" x14ac:dyDescent="0.35">
      <c r="O890" s="98"/>
    </row>
    <row r="891" spans="15:15" ht="15.75" customHeight="1" x14ac:dyDescent="0.35">
      <c r="O891" s="98"/>
    </row>
    <row r="892" spans="15:15" ht="15.75" customHeight="1" x14ac:dyDescent="0.35">
      <c r="O892" s="98"/>
    </row>
    <row r="893" spans="15:15" ht="15.75" customHeight="1" x14ac:dyDescent="0.35">
      <c r="O893" s="98"/>
    </row>
    <row r="894" spans="15:15" ht="15.75" customHeight="1" x14ac:dyDescent="0.35">
      <c r="O894" s="98"/>
    </row>
    <row r="895" spans="15:15" ht="15.75" customHeight="1" x14ac:dyDescent="0.35">
      <c r="O895" s="98"/>
    </row>
    <row r="896" spans="15:15" ht="15.75" customHeight="1" x14ac:dyDescent="0.35">
      <c r="O896" s="98"/>
    </row>
    <row r="897" spans="15:15" ht="15.75" customHeight="1" x14ac:dyDescent="0.35">
      <c r="O897" s="98"/>
    </row>
    <row r="898" spans="15:15" ht="15.75" customHeight="1" x14ac:dyDescent="0.35">
      <c r="O898" s="98"/>
    </row>
    <row r="899" spans="15:15" ht="15.75" customHeight="1" x14ac:dyDescent="0.35">
      <c r="O899" s="98"/>
    </row>
    <row r="900" spans="15:15" ht="15.75" customHeight="1" x14ac:dyDescent="0.35">
      <c r="O900" s="98"/>
    </row>
    <row r="901" spans="15:15" ht="15.75" customHeight="1" x14ac:dyDescent="0.35">
      <c r="O901" s="98"/>
    </row>
    <row r="902" spans="15:15" ht="15.75" customHeight="1" x14ac:dyDescent="0.35">
      <c r="O902" s="98"/>
    </row>
    <row r="903" spans="15:15" ht="15.75" customHeight="1" x14ac:dyDescent="0.35">
      <c r="O903" s="98"/>
    </row>
    <row r="904" spans="15:15" ht="15.75" customHeight="1" x14ac:dyDescent="0.35">
      <c r="O904" s="98"/>
    </row>
    <row r="905" spans="15:15" ht="15.75" customHeight="1" x14ac:dyDescent="0.35">
      <c r="O905" s="98"/>
    </row>
    <row r="906" spans="15:15" ht="15.75" customHeight="1" x14ac:dyDescent="0.35">
      <c r="O906" s="98"/>
    </row>
    <row r="907" spans="15:15" ht="15.75" customHeight="1" x14ac:dyDescent="0.35">
      <c r="O907" s="98"/>
    </row>
    <row r="908" spans="15:15" ht="15.75" customHeight="1" x14ac:dyDescent="0.35">
      <c r="O908" s="98"/>
    </row>
    <row r="909" spans="15:15" ht="15.75" customHeight="1" x14ac:dyDescent="0.35">
      <c r="O909" s="98"/>
    </row>
    <row r="910" spans="15:15" ht="15.75" customHeight="1" x14ac:dyDescent="0.35">
      <c r="O910" s="98"/>
    </row>
    <row r="911" spans="15:15" ht="15.75" customHeight="1" x14ac:dyDescent="0.35">
      <c r="O911" s="98"/>
    </row>
    <row r="912" spans="15:15" ht="15.75" customHeight="1" x14ac:dyDescent="0.35">
      <c r="O912" s="98"/>
    </row>
    <row r="913" spans="15:15" ht="15.75" customHeight="1" x14ac:dyDescent="0.35">
      <c r="O913" s="98"/>
    </row>
    <row r="914" spans="15:15" ht="15.75" customHeight="1" x14ac:dyDescent="0.35">
      <c r="O914" s="98"/>
    </row>
    <row r="915" spans="15:15" ht="15.75" customHeight="1" x14ac:dyDescent="0.35">
      <c r="O915" s="98"/>
    </row>
    <row r="916" spans="15:15" ht="15.75" customHeight="1" x14ac:dyDescent="0.35">
      <c r="O916" s="98"/>
    </row>
    <row r="917" spans="15:15" ht="15.75" customHeight="1" x14ac:dyDescent="0.35">
      <c r="O917" s="98"/>
    </row>
    <row r="918" spans="15:15" ht="15.75" customHeight="1" x14ac:dyDescent="0.35">
      <c r="O918" s="98"/>
    </row>
    <row r="919" spans="15:15" ht="15.75" customHeight="1" x14ac:dyDescent="0.35">
      <c r="O919" s="98"/>
    </row>
    <row r="920" spans="15:15" ht="15.75" customHeight="1" x14ac:dyDescent="0.35">
      <c r="O920" s="98"/>
    </row>
    <row r="921" spans="15:15" ht="15.75" customHeight="1" x14ac:dyDescent="0.35">
      <c r="O921" s="98"/>
    </row>
    <row r="922" spans="15:15" ht="15.75" customHeight="1" x14ac:dyDescent="0.35">
      <c r="O922" s="98"/>
    </row>
    <row r="923" spans="15:15" ht="15.75" customHeight="1" x14ac:dyDescent="0.35">
      <c r="O923" s="98"/>
    </row>
    <row r="924" spans="15:15" ht="15.75" customHeight="1" x14ac:dyDescent="0.35">
      <c r="O924" s="98"/>
    </row>
    <row r="925" spans="15:15" ht="15.75" customHeight="1" x14ac:dyDescent="0.35">
      <c r="O925" s="98"/>
    </row>
    <row r="926" spans="15:15" ht="15.75" customHeight="1" x14ac:dyDescent="0.35">
      <c r="O926" s="98"/>
    </row>
    <row r="927" spans="15:15" ht="15.75" customHeight="1" x14ac:dyDescent="0.35">
      <c r="O927" s="98"/>
    </row>
    <row r="928" spans="15:15" ht="15.75" customHeight="1" x14ac:dyDescent="0.35">
      <c r="O928" s="98"/>
    </row>
    <row r="929" spans="15:15" ht="15.75" customHeight="1" x14ac:dyDescent="0.35">
      <c r="O929" s="98"/>
    </row>
    <row r="930" spans="15:15" ht="15.75" customHeight="1" x14ac:dyDescent="0.35">
      <c r="O930" s="98"/>
    </row>
    <row r="931" spans="15:15" ht="15.75" customHeight="1" x14ac:dyDescent="0.35">
      <c r="O931" s="98"/>
    </row>
    <row r="932" spans="15:15" ht="15.75" customHeight="1" x14ac:dyDescent="0.35">
      <c r="O932" s="98"/>
    </row>
    <row r="933" spans="15:15" ht="15.75" customHeight="1" x14ac:dyDescent="0.35">
      <c r="O933" s="98"/>
    </row>
    <row r="934" spans="15:15" ht="15.75" customHeight="1" x14ac:dyDescent="0.35">
      <c r="O934" s="98"/>
    </row>
    <row r="935" spans="15:15" ht="15.75" customHeight="1" x14ac:dyDescent="0.35">
      <c r="O935" s="98"/>
    </row>
    <row r="936" spans="15:15" ht="15.75" customHeight="1" x14ac:dyDescent="0.35">
      <c r="O936" s="98"/>
    </row>
    <row r="937" spans="15:15" ht="15.75" customHeight="1" x14ac:dyDescent="0.35">
      <c r="O937" s="98"/>
    </row>
    <row r="938" spans="15:15" ht="15.75" customHeight="1" x14ac:dyDescent="0.35">
      <c r="O938" s="98"/>
    </row>
    <row r="939" spans="15:15" ht="15.75" customHeight="1" x14ac:dyDescent="0.35">
      <c r="O939" s="98"/>
    </row>
    <row r="940" spans="15:15" ht="15.75" customHeight="1" x14ac:dyDescent="0.35">
      <c r="O940" s="98"/>
    </row>
    <row r="941" spans="15:15" ht="15.75" customHeight="1" x14ac:dyDescent="0.35">
      <c r="O941" s="98"/>
    </row>
    <row r="942" spans="15:15" ht="15.75" customHeight="1" x14ac:dyDescent="0.35">
      <c r="O942" s="98"/>
    </row>
    <row r="943" spans="15:15" ht="15.75" customHeight="1" x14ac:dyDescent="0.35">
      <c r="O943" s="98"/>
    </row>
    <row r="944" spans="15:15" ht="15.75" customHeight="1" x14ac:dyDescent="0.35">
      <c r="O944" s="98"/>
    </row>
    <row r="945" spans="15:15" ht="15.75" customHeight="1" x14ac:dyDescent="0.35">
      <c r="O945" s="98"/>
    </row>
    <row r="946" spans="15:15" ht="15.75" customHeight="1" x14ac:dyDescent="0.35">
      <c r="O946" s="98"/>
    </row>
    <row r="947" spans="15:15" ht="15.75" customHeight="1" x14ac:dyDescent="0.35">
      <c r="O947" s="98"/>
    </row>
    <row r="948" spans="15:15" ht="15.75" customHeight="1" x14ac:dyDescent="0.35">
      <c r="O948" s="98"/>
    </row>
    <row r="949" spans="15:15" ht="15.75" customHeight="1" x14ac:dyDescent="0.35">
      <c r="O949" s="98"/>
    </row>
    <row r="950" spans="15:15" ht="15.75" customHeight="1" x14ac:dyDescent="0.35">
      <c r="O950" s="98"/>
    </row>
    <row r="951" spans="15:15" ht="15.75" customHeight="1" x14ac:dyDescent="0.35">
      <c r="O951" s="98"/>
    </row>
    <row r="952" spans="15:15" ht="15.75" customHeight="1" x14ac:dyDescent="0.35">
      <c r="O952" s="98"/>
    </row>
    <row r="953" spans="15:15" ht="15.75" customHeight="1" x14ac:dyDescent="0.35">
      <c r="O953" s="98"/>
    </row>
    <row r="954" spans="15:15" ht="15.75" customHeight="1" x14ac:dyDescent="0.35">
      <c r="O954" s="98"/>
    </row>
    <row r="955" spans="15:15" ht="15.75" customHeight="1" x14ac:dyDescent="0.35">
      <c r="O955" s="98"/>
    </row>
    <row r="956" spans="15:15" ht="15.75" customHeight="1" x14ac:dyDescent="0.35">
      <c r="O956" s="98"/>
    </row>
    <row r="957" spans="15:15" ht="15.75" customHeight="1" x14ac:dyDescent="0.35">
      <c r="O957" s="98"/>
    </row>
    <row r="958" spans="15:15" ht="15.75" customHeight="1" x14ac:dyDescent="0.35">
      <c r="O958" s="98"/>
    </row>
    <row r="959" spans="15:15" ht="15.75" customHeight="1" x14ac:dyDescent="0.35">
      <c r="O959" s="98"/>
    </row>
    <row r="960" spans="15:15" ht="15.75" customHeight="1" x14ac:dyDescent="0.35">
      <c r="O960" s="98"/>
    </row>
    <row r="961" spans="15:15" ht="15.75" customHeight="1" x14ac:dyDescent="0.35">
      <c r="O961" s="98"/>
    </row>
    <row r="962" spans="15:15" ht="15.75" customHeight="1" x14ac:dyDescent="0.35">
      <c r="O962" s="98"/>
    </row>
    <row r="963" spans="15:15" ht="15.75" customHeight="1" x14ac:dyDescent="0.35">
      <c r="O963" s="98"/>
    </row>
    <row r="964" spans="15:15" ht="15.75" customHeight="1" x14ac:dyDescent="0.35">
      <c r="O964" s="98"/>
    </row>
    <row r="965" spans="15:15" ht="15.75" customHeight="1" x14ac:dyDescent="0.35">
      <c r="O965" s="98"/>
    </row>
    <row r="966" spans="15:15" ht="15.75" customHeight="1" x14ac:dyDescent="0.35">
      <c r="O966" s="98"/>
    </row>
    <row r="967" spans="15:15" ht="15.75" customHeight="1" x14ac:dyDescent="0.35">
      <c r="O967" s="98"/>
    </row>
    <row r="968" spans="15:15" ht="15.75" customHeight="1" x14ac:dyDescent="0.35">
      <c r="O968" s="98"/>
    </row>
    <row r="969" spans="15:15" ht="15.75" customHeight="1" x14ac:dyDescent="0.35">
      <c r="O969" s="98"/>
    </row>
    <row r="970" spans="15:15" ht="15.75" customHeight="1" x14ac:dyDescent="0.35">
      <c r="O970" s="98"/>
    </row>
    <row r="971" spans="15:15" ht="15.75" customHeight="1" x14ac:dyDescent="0.35">
      <c r="O971" s="98"/>
    </row>
    <row r="972" spans="15:15" ht="15.75" customHeight="1" x14ac:dyDescent="0.35">
      <c r="O972" s="98"/>
    </row>
    <row r="973" spans="15:15" ht="15.75" customHeight="1" x14ac:dyDescent="0.35">
      <c r="O973" s="98"/>
    </row>
    <row r="974" spans="15:15" ht="15.75" customHeight="1" x14ac:dyDescent="0.35">
      <c r="O974" s="98"/>
    </row>
    <row r="975" spans="15:15" ht="15.75" customHeight="1" x14ac:dyDescent="0.35">
      <c r="O975" s="98"/>
    </row>
    <row r="976" spans="15:15" ht="15.75" customHeight="1" x14ac:dyDescent="0.35">
      <c r="O976" s="98"/>
    </row>
    <row r="977" spans="15:15" ht="15.75" customHeight="1" x14ac:dyDescent="0.35">
      <c r="O977" s="98"/>
    </row>
    <row r="978" spans="15:15" ht="15.75" customHeight="1" x14ac:dyDescent="0.35">
      <c r="O978" s="98"/>
    </row>
    <row r="979" spans="15:15" ht="15.75" customHeight="1" x14ac:dyDescent="0.35">
      <c r="O979" s="98"/>
    </row>
    <row r="980" spans="15:15" ht="15.75" customHeight="1" x14ac:dyDescent="0.35">
      <c r="O980" s="98"/>
    </row>
    <row r="981" spans="15:15" ht="15.75" customHeight="1" x14ac:dyDescent="0.35">
      <c r="O981" s="98"/>
    </row>
    <row r="982" spans="15:15" ht="15.75" customHeight="1" x14ac:dyDescent="0.35">
      <c r="O982" s="98"/>
    </row>
    <row r="983" spans="15:15" ht="15.75" customHeight="1" x14ac:dyDescent="0.35">
      <c r="O983" s="98"/>
    </row>
    <row r="984" spans="15:15" ht="15.75" customHeight="1" x14ac:dyDescent="0.35">
      <c r="O984" s="98"/>
    </row>
    <row r="985" spans="15:15" ht="15.75" customHeight="1" x14ac:dyDescent="0.35"/>
    <row r="986" spans="15:15" ht="15.75" customHeight="1" x14ac:dyDescent="0.35"/>
    <row r="987" spans="15:15" ht="15.75" customHeight="1" x14ac:dyDescent="0.35"/>
    <row r="988" spans="15:15" ht="15.75" customHeight="1" x14ac:dyDescent="0.35"/>
    <row r="989" spans="15:15" ht="15.75" customHeight="1" x14ac:dyDescent="0.35"/>
    <row r="990" spans="15:15" ht="15.75" customHeight="1" x14ac:dyDescent="0.35"/>
    <row r="991" spans="15:15" ht="15.75" customHeight="1" x14ac:dyDescent="0.35"/>
    <row r="992" spans="15:15"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row r="1000" ht="15.75" customHeight="1" x14ac:dyDescent="0.35"/>
  </sheetData>
  <customSheetViews>
    <customSheetView guid="{CBB23A63-5346-483F-A69F-0A52C57F0FB4}" filter="1" showAutoFilter="1">
      <pageMargins left="0" right="0" top="0" bottom="0" header="0" footer="0"/>
      <autoFilter ref="A1:K80" xr:uid="{00000000-0000-0000-0000-000000000000}"/>
    </customSheetView>
    <customSheetView guid="{178F9785-A720-4E8A-B23C-857B826CEFB2}" filter="1" showAutoFilter="1">
      <pageMargins left="0" right="0" top="0" bottom="0" header="0" footer="0"/>
      <autoFilter ref="A1:CH85" xr:uid="{00000000-0000-0000-0000-000000000000}">
        <filterColumn colId="26">
          <filters>
            <filter val="O. Favez"/>
          </filters>
        </filterColumn>
      </autoFilter>
    </customSheetView>
    <customSheetView guid="{6FB8207B-7EA0-45B7-9126-A02AAF0047DF}" filter="1" showAutoFilter="1">
      <pageMargins left="0" right="0" top="0" bottom="0" header="0" footer="0"/>
      <autoFilter ref="A1:CF272" xr:uid="{00000000-0000-0000-0000-000000000000}"/>
    </customSheetView>
  </customSheetViews>
  <mergeCells count="1">
    <mergeCell ref="AA69:AC69"/>
  </mergeCells>
  <conditionalFormatting sqref="AA2:AA26 AA28:AA30 AA32:AA68 AA70:AA1000">
    <cfRule type="notContainsBlanks" dxfId="37" priority="1">
      <formula>LEN(TRIM(AA2))&gt;0</formula>
    </cfRule>
  </conditionalFormatting>
  <conditionalFormatting sqref="AA27">
    <cfRule type="notContainsBlanks" dxfId="36" priority="2">
      <formula>LEN(TRIM(AA27))&gt;0</formula>
    </cfRule>
  </conditionalFormatting>
  <conditionalFormatting sqref="AA31">
    <cfRule type="notContainsBlanks" dxfId="35" priority="3">
      <formula>LEN(TRIM(AA31))&gt;0</formula>
    </cfRule>
  </conditionalFormatting>
  <dataValidations count="10">
    <dataValidation type="list" allowBlank="1" showErrorMessage="1" sqref="A2:A3 A5:A7 A9:A14 A16:A21 A25:A27 A29:A59 A63:A67" xr:uid="{00000000-0002-0000-0100-000000000000}">
      <formula1>PNSQA</formula1>
    </dataValidation>
    <dataValidation type="list" allowBlank="1" showErrorMessage="1" sqref="J2:J66" xr:uid="{00000000-0002-0000-0100-000001000000}">
      <formula1>Priorité</formula1>
    </dataValidation>
    <dataValidation type="list" allowBlank="1" showErrorMessage="1" sqref="AB2:AB14 AB16:AB31 AB35:AB61 AB63:AB66" xr:uid="{00000000-0002-0000-0100-000002000000}">
      <formula1>Organisme</formula1>
    </dataValidation>
    <dataValidation type="list" allowBlank="1" showErrorMessage="1" sqref="U2:U3 W2:W3 Y2:Y3 U5:U10 W5:W10 S2:S14 U12:U14 W12:W14 Y14 U16:U17 W16:W17 W19 S16:S27 U19:U27 W21:W27 W29:W32 U29:U33 Y41 U35:U43 Y53:Y54 U46:U55 Y58 S29:S61 U57:U61 W35:W61 Y63 U63:U64 W63:W64 S63:S65" xr:uid="{00000000-0002-0000-0100-000003000000}">
      <formula1>Livrable</formula1>
    </dataValidation>
    <dataValidation type="list" allowBlank="1" showErrorMessage="1" sqref="D2:D3 D5:D7 D9:D10 D12:D14 D16:D17 D19 D21 D25:D27 D30:D33 D35:D59 D63:D66" xr:uid="{00000000-0002-0000-0100-000004000000}">
      <formula1>Catégorie</formula1>
    </dataValidation>
    <dataValidation type="list" allowBlank="1" showErrorMessage="1" sqref="B2:B3 B5:B7 B9:B14 B16:B21 B25:B27 B29:B59 B63:B67" xr:uid="{00000000-0002-0000-0100-000005000000}">
      <formula1>Orientation</formula1>
    </dataValidation>
    <dataValidation type="list" allowBlank="1" showErrorMessage="1" sqref="N2:N61 N63:N66" xr:uid="{00000000-0002-0000-0100-000006000000}">
      <formula1>Durée</formula1>
    </dataValidation>
    <dataValidation type="list" allowBlank="1" showErrorMessage="1" sqref="V2:V3 X2:X3 Z2:Z3 V5:V10 X5:X10 Z5:Z10 T2:T14 V12:V14 X12:X14 Z12:Z14 X16:X17 Z16:Z17 X19 Z19 T16:T27 V16:V27 X21:X27 Z21:Z27 Z29:Z31 X29:X32 T29:T61 V29:V61 X34:X61 Z35:Z61 X63:X64 Z63:Z64 T63:T66 V63:V66" xr:uid="{00000000-0002-0000-0100-000007000000}">
      <formula1>Echéance</formula1>
    </dataValidation>
    <dataValidation type="list" allowBlank="1" showErrorMessage="1" sqref="C2:C3 C5:C7 C9:C14 C16:C21 C25:C27 C30:C59 C63:C67" xr:uid="{00000000-0002-0000-0100-000008000000}">
      <formula1>Objectif</formula1>
    </dataValidation>
    <dataValidation type="list" allowBlank="1" showErrorMessage="1" sqref="E2:E3 E5:E7 E9:E10 E12:E14 E16:E17 E19 E21 E25:E27 E30:E32 E35 E38:E59 E63:E66" xr:uid="{00000000-0002-0000-0100-000009000000}">
      <formula1>Thématique</formula1>
    </dataValidation>
  </dataValidations>
  <pageMargins left="0.7" right="0.7" top="0.75" bottom="0.75" header="0" footer="0"/>
  <pageSetup orientation="landscape"/>
  <extLst>
    <ext xmlns:x14="http://schemas.microsoft.com/office/spreadsheetml/2009/9/main" uri="{CCE6A557-97BC-4b89-ADB6-D9C93CAAB3DF}">
      <x14:dataValidations xmlns:xm="http://schemas.microsoft.com/office/excel/2006/main" count="1">
        <x14:dataValidation type="list" allowBlank="1" xr:uid="{00000000-0002-0000-0100-00000A000000}">
          <x14:formula1>
            <xm:f>Menus_deroulants!$K$2:$K$5</xm:f>
          </x14:formula1>
          <xm:sqref>O1:O984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H1000"/>
  <sheetViews>
    <sheetView topLeftCell="G2" workbookViewId="0">
      <selection activeCell="G2" sqref="G2"/>
    </sheetView>
  </sheetViews>
  <sheetFormatPr baseColWidth="10" defaultColWidth="14.453125" defaultRowHeight="15" customHeight="1" x14ac:dyDescent="0.35"/>
  <cols>
    <col min="1" max="86" width="10.54296875" customWidth="1"/>
  </cols>
  <sheetData>
    <row r="1" spans="1:86" ht="39.75" customHeight="1" x14ac:dyDescent="0.35">
      <c r="A1" s="2" t="s">
        <v>12</v>
      </c>
      <c r="B1" s="2" t="s">
        <v>13</v>
      </c>
      <c r="C1" s="2" t="s">
        <v>14</v>
      </c>
      <c r="D1" s="2" t="s">
        <v>15</v>
      </c>
      <c r="E1" s="2" t="s">
        <v>16</v>
      </c>
      <c r="F1" s="2" t="s">
        <v>17</v>
      </c>
      <c r="G1" s="3" t="s">
        <v>18</v>
      </c>
      <c r="H1" s="4" t="s">
        <v>19</v>
      </c>
      <c r="I1" s="4" t="s">
        <v>20</v>
      </c>
      <c r="J1" s="5" t="s">
        <v>21</v>
      </c>
      <c r="K1" s="5" t="s">
        <v>22</v>
      </c>
      <c r="L1" s="5"/>
      <c r="M1" s="5" t="s">
        <v>23</v>
      </c>
      <c r="N1" s="5" t="s">
        <v>24</v>
      </c>
      <c r="O1" s="7" t="s">
        <v>25</v>
      </c>
      <c r="P1" s="7" t="s">
        <v>26</v>
      </c>
      <c r="Q1" s="7" t="s">
        <v>27</v>
      </c>
      <c r="R1" s="7" t="s">
        <v>28</v>
      </c>
      <c r="S1" s="5" t="s">
        <v>29</v>
      </c>
      <c r="T1" s="5" t="s">
        <v>30</v>
      </c>
      <c r="U1" s="5" t="s">
        <v>31</v>
      </c>
      <c r="V1" s="5" t="s">
        <v>32</v>
      </c>
      <c r="W1" s="5" t="s">
        <v>33</v>
      </c>
      <c r="X1" s="5" t="s">
        <v>34</v>
      </c>
      <c r="Y1" s="5" t="s">
        <v>35</v>
      </c>
      <c r="Z1" s="5" t="s">
        <v>36</v>
      </c>
      <c r="AA1" s="5" t="s">
        <v>37</v>
      </c>
      <c r="AB1" s="5" t="s">
        <v>38</v>
      </c>
      <c r="AC1" s="5" t="s">
        <v>39</v>
      </c>
      <c r="AD1" s="9" t="s">
        <v>40</v>
      </c>
      <c r="AE1" s="9" t="s">
        <v>41</v>
      </c>
      <c r="AF1" s="10" t="s">
        <v>42</v>
      </c>
      <c r="AG1" s="9" t="s">
        <v>43</v>
      </c>
      <c r="AH1" s="11" t="s">
        <v>44</v>
      </c>
      <c r="AI1" s="11" t="s">
        <v>45</v>
      </c>
      <c r="AJ1" s="11" t="s">
        <v>46</v>
      </c>
      <c r="AK1" s="11" t="s">
        <v>47</v>
      </c>
      <c r="AL1" s="12" t="s">
        <v>48</v>
      </c>
      <c r="AM1" s="12" t="s">
        <v>49</v>
      </c>
      <c r="AN1" s="11" t="s">
        <v>50</v>
      </c>
      <c r="AO1" s="11" t="s">
        <v>51</v>
      </c>
      <c r="AP1" s="13" t="s">
        <v>52</v>
      </c>
      <c r="AQ1" s="14" t="s">
        <v>53</v>
      </c>
      <c r="AR1" s="14" t="s">
        <v>54</v>
      </c>
      <c r="AS1" s="14" t="s">
        <v>55</v>
      </c>
      <c r="AT1" s="14" t="s">
        <v>56</v>
      </c>
      <c r="AU1" s="14" t="s">
        <v>57</v>
      </c>
      <c r="AV1" s="14" t="s">
        <v>58</v>
      </c>
      <c r="AW1" s="14" t="s">
        <v>59</v>
      </c>
      <c r="AX1" s="14" t="s">
        <v>60</v>
      </c>
      <c r="AY1" s="15" t="s">
        <v>61</v>
      </c>
      <c r="AZ1" s="15" t="s">
        <v>62</v>
      </c>
      <c r="BA1" s="15" t="s">
        <v>63</v>
      </c>
      <c r="BB1" s="15" t="s">
        <v>64</v>
      </c>
      <c r="BC1" s="15" t="s">
        <v>65</v>
      </c>
      <c r="BD1" s="15" t="s">
        <v>66</v>
      </c>
      <c r="BE1" s="16" t="s">
        <v>67</v>
      </c>
      <c r="BF1" s="16" t="s">
        <v>68</v>
      </c>
      <c r="BG1" s="16" t="s">
        <v>69</v>
      </c>
      <c r="BH1" s="16" t="s">
        <v>70</v>
      </c>
      <c r="BI1" s="16" t="s">
        <v>71</v>
      </c>
      <c r="BJ1" s="375" t="s">
        <v>72</v>
      </c>
      <c r="BK1" s="375" t="s">
        <v>73</v>
      </c>
      <c r="BL1" s="375" t="s">
        <v>74</v>
      </c>
      <c r="BM1" s="375" t="s">
        <v>75</v>
      </c>
      <c r="BN1" s="375" t="s">
        <v>76</v>
      </c>
      <c r="BO1" s="19" t="s">
        <v>77</v>
      </c>
      <c r="BP1" s="19" t="s">
        <v>78</v>
      </c>
      <c r="BQ1" s="19" t="s">
        <v>79</v>
      </c>
      <c r="BR1" s="19" t="s">
        <v>80</v>
      </c>
      <c r="BS1" s="19" t="s">
        <v>81</v>
      </c>
      <c r="BT1" s="19" t="s">
        <v>82</v>
      </c>
      <c r="BU1" s="19" t="s">
        <v>83</v>
      </c>
      <c r="BV1" s="19" t="s">
        <v>84</v>
      </c>
      <c r="BW1" s="19" t="s">
        <v>85</v>
      </c>
      <c r="BX1" s="19" t="s">
        <v>86</v>
      </c>
      <c r="BY1" s="19" t="s">
        <v>87</v>
      </c>
      <c r="BZ1" s="19" t="s">
        <v>88</v>
      </c>
      <c r="CA1" s="19" t="s">
        <v>89</v>
      </c>
      <c r="CB1" s="19" t="s">
        <v>90</v>
      </c>
      <c r="CC1" s="19" t="s">
        <v>91</v>
      </c>
      <c r="CD1" s="13" t="s">
        <v>92</v>
      </c>
      <c r="CE1" s="13" t="s">
        <v>93</v>
      </c>
      <c r="CF1" s="13" t="s">
        <v>94</v>
      </c>
      <c r="CG1" s="13" t="s">
        <v>95</v>
      </c>
      <c r="CH1" s="13" t="s">
        <v>96</v>
      </c>
    </row>
    <row r="2" spans="1:86" ht="39.75" customHeight="1" x14ac:dyDescent="0.35">
      <c r="A2" s="22">
        <v>6</v>
      </c>
      <c r="B2" s="22">
        <v>1</v>
      </c>
      <c r="C2" s="23" t="s">
        <v>97</v>
      </c>
      <c r="D2" s="22" t="s">
        <v>98</v>
      </c>
      <c r="E2" s="22" t="s">
        <v>132</v>
      </c>
      <c r="F2" s="22" t="s">
        <v>483</v>
      </c>
      <c r="G2" s="24" t="s">
        <v>484</v>
      </c>
      <c r="H2" s="26" t="s">
        <v>485</v>
      </c>
      <c r="I2" s="410" t="s">
        <v>486</v>
      </c>
      <c r="J2" s="28"/>
      <c r="K2" s="411"/>
      <c r="L2" s="28"/>
      <c r="M2" s="28"/>
      <c r="N2" s="28"/>
      <c r="O2" s="28"/>
      <c r="P2" s="28"/>
      <c r="Q2" s="29" t="s">
        <v>190</v>
      </c>
      <c r="R2" s="29" t="s">
        <v>487</v>
      </c>
      <c r="S2" s="23" t="s">
        <v>192</v>
      </c>
      <c r="T2" s="23" t="s">
        <v>167</v>
      </c>
      <c r="U2" s="23"/>
      <c r="V2" s="23"/>
      <c r="W2" s="23"/>
      <c r="X2" s="23"/>
      <c r="Y2" s="23"/>
      <c r="Z2" s="23"/>
      <c r="AA2" s="23" t="s">
        <v>436</v>
      </c>
      <c r="AB2" s="23" t="s">
        <v>127</v>
      </c>
      <c r="AC2" s="30"/>
      <c r="AD2" s="412">
        <f t="shared" ref="AD2:AD13" si="0">AH2+AI2</f>
        <v>0</v>
      </c>
      <c r="AE2" s="413">
        <f t="shared" ref="AE2:AE13" si="1">SUM(AJ2:AK2)</f>
        <v>0</v>
      </c>
      <c r="AF2" s="413">
        <f t="shared" ref="AF2:AF13" si="2">SUM(AL2:AM2)</f>
        <v>0</v>
      </c>
      <c r="AG2" s="413">
        <f t="shared" ref="AG2:AG13" si="3">SUM(AN2:AO2)</f>
        <v>0</v>
      </c>
      <c r="AH2" s="413">
        <f t="shared" ref="AH2:AH13" si="4">AJ2+AL2+AN2</f>
        <v>0</v>
      </c>
      <c r="AI2" s="413">
        <f t="shared" ref="AI2:AI13" si="5">AO2+AM2+AK2</f>
        <v>0</v>
      </c>
      <c r="AJ2" s="413">
        <f t="shared" ref="AJ2:AJ13" si="6">0.8*AS2</f>
        <v>0</v>
      </c>
      <c r="AK2" s="413">
        <f t="shared" ref="AK2:AK13" si="7">0.8*AT2</f>
        <v>0</v>
      </c>
      <c r="AL2" s="413">
        <f t="shared" ref="AL2:AL13" si="8">0.8*AU2</f>
        <v>0</v>
      </c>
      <c r="AM2" s="413">
        <f t="shared" ref="AM2:AM13" si="9">0.8*AV2</f>
        <v>0</v>
      </c>
      <c r="AN2" s="413">
        <f t="shared" ref="AN2:AN13" si="10">AW2</f>
        <v>0</v>
      </c>
      <c r="AO2" s="413">
        <f t="shared" ref="AO2:AO13" si="11">AX2</f>
        <v>0</v>
      </c>
      <c r="AP2" s="414">
        <f t="shared" ref="AP2:AP13" si="12">AQ2+AR2</f>
        <v>0</v>
      </c>
      <c r="AQ2" s="414">
        <f t="shared" ref="AQ2:AQ13" si="13">AS2+AU2+AW2</f>
        <v>0</v>
      </c>
      <c r="AR2" s="414">
        <f t="shared" ref="AR2:AR13" si="14">AT2+AV2+AX2</f>
        <v>0</v>
      </c>
      <c r="AS2" s="414">
        <f>BE2*'Données de référence'!$B$3+'Rappel P2_2019'!BF2*'Données de référence'!$B$2+'Rappel P2_2019'!BG2*'Données de référence'!$B$4+'Rappel P2_2019'!BH2</f>
        <v>0</v>
      </c>
      <c r="AT2" s="414">
        <f t="shared" ref="AT2:AT13" si="15">BI2</f>
        <v>0</v>
      </c>
      <c r="AU2" s="414">
        <f>BJ2*'Données de référence'!$C$3+'Rappel P2_2019'!BK2*'Données de référence'!$C$2+'Rappel P2_2019'!BL2*'Données de référence'!$C$4+'Rappel P2_2019'!BM2</f>
        <v>0</v>
      </c>
      <c r="AV2" s="414">
        <f t="shared" ref="AV2:AV13" si="16">BN2</f>
        <v>0</v>
      </c>
      <c r="AW2" s="414">
        <f t="shared" ref="AW2:AW13" si="17">AY2+BA2+BC2</f>
        <v>0</v>
      </c>
      <c r="AX2" s="414">
        <f t="shared" ref="AX2:AX13" si="18">AZ2+BB2+BD2</f>
        <v>0</v>
      </c>
      <c r="AY2" s="414">
        <f>BO2*'Données de référence'!$D$3+'Rappel P2_2019'!BP2*'Données de référence'!$D$2+'Rappel P2_2019'!BQ2*'Données de référence'!$D$4+'Rappel P2_2019'!BR2</f>
        <v>0</v>
      </c>
      <c r="AZ2" s="414">
        <f t="shared" ref="AZ2:AZ13" si="19">BS2</f>
        <v>0</v>
      </c>
      <c r="BA2" s="414">
        <f>BT2*'Données de référence'!$D$3+'Rappel P2_2019'!BU2*'Données de référence'!$D$2+'Rappel P2_2019'!BV2*'Données de référence'!$D$4+'Rappel P2_2019'!BW2</f>
        <v>0</v>
      </c>
      <c r="BB2" s="414">
        <f t="shared" ref="BB2:BB13" si="20">BX2</f>
        <v>0</v>
      </c>
      <c r="BC2" s="414">
        <f>BY2*'Données de référence'!$D$3+'Rappel P2_2019'!BZ2*'Données de référence'!$D$2+'Rappel P2_2019'!CA2*'Données de référence'!$D$4+'Rappel P2_2019'!CB2</f>
        <v>0</v>
      </c>
      <c r="BD2" s="414">
        <f t="shared" ref="BD2:BD13" si="21">CC2</f>
        <v>0</v>
      </c>
      <c r="BE2" s="31"/>
      <c r="BF2" s="31"/>
      <c r="BG2" s="31"/>
      <c r="BH2" s="31"/>
      <c r="BI2" s="31"/>
      <c r="BJ2" s="32">
        <v>0</v>
      </c>
      <c r="BK2" s="33"/>
      <c r="BL2" s="33"/>
      <c r="BM2" s="33"/>
      <c r="BN2" s="33"/>
      <c r="BO2" s="34"/>
      <c r="BP2" s="34"/>
      <c r="BQ2" s="34"/>
      <c r="BR2" s="34"/>
      <c r="BS2" s="34"/>
      <c r="BT2" s="34"/>
      <c r="BU2" s="34"/>
      <c r="BV2" s="34"/>
      <c r="BW2" s="34"/>
      <c r="BX2" s="34"/>
      <c r="BY2" s="34"/>
      <c r="BZ2" s="34"/>
      <c r="CA2" s="34"/>
      <c r="CB2" s="34"/>
      <c r="CC2" s="34"/>
      <c r="CD2" s="415"/>
      <c r="CE2" s="415"/>
      <c r="CF2" s="415"/>
      <c r="CG2" s="415"/>
      <c r="CH2" s="415"/>
    </row>
    <row r="3" spans="1:86" ht="39.75" customHeight="1" x14ac:dyDescent="0.35">
      <c r="A3" s="36">
        <v>6</v>
      </c>
      <c r="B3" s="36">
        <v>1</v>
      </c>
      <c r="C3" s="36" t="s">
        <v>97</v>
      </c>
      <c r="D3" s="36" t="s">
        <v>98</v>
      </c>
      <c r="E3" s="37" t="s">
        <v>132</v>
      </c>
      <c r="F3" s="37">
        <v>14</v>
      </c>
      <c r="G3" s="38" t="s">
        <v>488</v>
      </c>
      <c r="H3" s="38" t="s">
        <v>489</v>
      </c>
      <c r="I3" s="416" t="s">
        <v>490</v>
      </c>
      <c r="J3" s="36"/>
      <c r="K3" s="36"/>
      <c r="L3" s="36"/>
      <c r="M3" s="36"/>
      <c r="N3" s="36"/>
      <c r="O3" s="36"/>
      <c r="P3" s="36"/>
      <c r="Q3" s="39" t="s">
        <v>190</v>
      </c>
      <c r="R3" s="39" t="s">
        <v>491</v>
      </c>
      <c r="S3" s="40" t="s">
        <v>192</v>
      </c>
      <c r="T3" s="40" t="s">
        <v>141</v>
      </c>
      <c r="U3" s="40" t="s">
        <v>192</v>
      </c>
      <c r="V3" s="40" t="s">
        <v>141</v>
      </c>
      <c r="W3" s="40"/>
      <c r="X3" s="40"/>
      <c r="Y3" s="40"/>
      <c r="Z3" s="40"/>
      <c r="AA3" s="40" t="s">
        <v>492</v>
      </c>
      <c r="AB3" s="40" t="s">
        <v>292</v>
      </c>
      <c r="AC3" s="41"/>
      <c r="AD3" s="417">
        <f t="shared" si="0"/>
        <v>11260</v>
      </c>
      <c r="AE3" s="418">
        <f t="shared" si="1"/>
        <v>0</v>
      </c>
      <c r="AF3" s="418">
        <f t="shared" si="2"/>
        <v>0</v>
      </c>
      <c r="AG3" s="418">
        <f t="shared" si="3"/>
        <v>11260</v>
      </c>
      <c r="AH3" s="418">
        <f t="shared" si="4"/>
        <v>11260</v>
      </c>
      <c r="AI3" s="418">
        <f t="shared" si="5"/>
        <v>0</v>
      </c>
      <c r="AJ3" s="418">
        <f t="shared" si="6"/>
        <v>0</v>
      </c>
      <c r="AK3" s="418">
        <f t="shared" si="7"/>
        <v>0</v>
      </c>
      <c r="AL3" s="418">
        <f t="shared" si="8"/>
        <v>0</v>
      </c>
      <c r="AM3" s="418">
        <f t="shared" si="9"/>
        <v>0</v>
      </c>
      <c r="AN3" s="418">
        <f t="shared" si="10"/>
        <v>11260</v>
      </c>
      <c r="AO3" s="418">
        <f t="shared" si="11"/>
        <v>0</v>
      </c>
      <c r="AP3" s="419">
        <f t="shared" si="12"/>
        <v>11260</v>
      </c>
      <c r="AQ3" s="419">
        <f t="shared" si="13"/>
        <v>11260</v>
      </c>
      <c r="AR3" s="419">
        <f t="shared" si="14"/>
        <v>0</v>
      </c>
      <c r="AS3" s="419">
        <f>BE3*'Données de référence'!$B$3+'Rappel P2_2019'!BF3*'Données de référence'!$B$2+'Rappel P2_2019'!BG3*'Données de référence'!$B$4+'Rappel P2_2019'!BH3</f>
        <v>0</v>
      </c>
      <c r="AT3" s="419">
        <f t="shared" si="15"/>
        <v>0</v>
      </c>
      <c r="AU3" s="419">
        <f>BJ3*'Données de référence'!$C$3+'Rappel P2_2019'!BK3*'Données de référence'!$C$2+'Rappel P2_2019'!BL3*'Données de référence'!$C$4+'Rappel P2_2019'!BM3</f>
        <v>0</v>
      </c>
      <c r="AV3" s="419">
        <f t="shared" si="16"/>
        <v>0</v>
      </c>
      <c r="AW3" s="419">
        <f t="shared" si="17"/>
        <v>11260</v>
      </c>
      <c r="AX3" s="419">
        <f t="shared" si="18"/>
        <v>0</v>
      </c>
      <c r="AY3" s="419">
        <f>BO3*'Données de référence'!$D$3+'Rappel P2_2019'!BP3*'Données de référence'!$D$2+'Rappel P2_2019'!BQ3*'Données de référence'!$D$4+'Rappel P2_2019'!BR3</f>
        <v>0</v>
      </c>
      <c r="AZ3" s="419">
        <f t="shared" si="19"/>
        <v>0</v>
      </c>
      <c r="BA3" s="420">
        <f>BT3*'Données de référence'!$D$3+'Rappel P2_2019'!BU3*'Données de référence'!$D$2+'Rappel P2_2019'!BV3*'Données de référence'!$D$4+'Rappel P2_2019'!BW3</f>
        <v>11260</v>
      </c>
      <c r="BB3" s="419">
        <f t="shared" si="20"/>
        <v>0</v>
      </c>
      <c r="BC3" s="419">
        <f>BY3*'Données de référence'!$D$3+'Rappel P2_2019'!BZ3*'Données de référence'!$D$2+'Rappel P2_2019'!CA3*'Données de référence'!$D$4+'Rappel P2_2019'!CB3</f>
        <v>0</v>
      </c>
      <c r="BD3" s="419">
        <f t="shared" si="21"/>
        <v>0</v>
      </c>
      <c r="BE3" s="44"/>
      <c r="BF3" s="44"/>
      <c r="BG3" s="44"/>
      <c r="BH3" s="44"/>
      <c r="BI3" s="44"/>
      <c r="BJ3" s="45">
        <v>0</v>
      </c>
      <c r="BK3" s="45"/>
      <c r="BL3" s="45"/>
      <c r="BM3" s="45"/>
      <c r="BN3" s="45"/>
      <c r="BO3" s="46"/>
      <c r="BP3" s="46"/>
      <c r="BQ3" s="46"/>
      <c r="BR3" s="46"/>
      <c r="BS3" s="46"/>
      <c r="BT3" s="46">
        <v>20</v>
      </c>
      <c r="BU3" s="46"/>
      <c r="BV3" s="46">
        <v>100</v>
      </c>
      <c r="BW3" s="46"/>
      <c r="BX3" s="46"/>
      <c r="BY3" s="46"/>
      <c r="BZ3" s="46"/>
      <c r="CA3" s="46"/>
      <c r="CB3" s="46"/>
      <c r="CC3" s="46"/>
      <c r="CD3" s="420"/>
      <c r="CE3" s="420"/>
      <c r="CF3" s="420"/>
      <c r="CG3" s="420"/>
      <c r="CH3" s="420"/>
    </row>
    <row r="4" spans="1:86" ht="39.75" customHeight="1" x14ac:dyDescent="0.35">
      <c r="A4" s="28">
        <v>6</v>
      </c>
      <c r="B4" s="28">
        <v>1</v>
      </c>
      <c r="C4" s="28" t="s">
        <v>97</v>
      </c>
      <c r="D4" s="28" t="s">
        <v>98</v>
      </c>
      <c r="E4" s="28" t="s">
        <v>132</v>
      </c>
      <c r="F4" s="22">
        <v>17</v>
      </c>
      <c r="G4" s="47" t="s">
        <v>493</v>
      </c>
      <c r="H4" s="26" t="s">
        <v>494</v>
      </c>
      <c r="I4" s="410" t="s">
        <v>495</v>
      </c>
      <c r="J4" s="29"/>
      <c r="K4" s="29"/>
      <c r="L4" s="29"/>
      <c r="M4" s="29"/>
      <c r="N4" s="29" t="s">
        <v>115</v>
      </c>
      <c r="O4" s="29" t="s">
        <v>105</v>
      </c>
      <c r="P4" s="29" t="s">
        <v>496</v>
      </c>
      <c r="Q4" s="29" t="s">
        <v>190</v>
      </c>
      <c r="R4" s="29"/>
      <c r="S4" s="23" t="s">
        <v>107</v>
      </c>
      <c r="T4" s="23" t="s">
        <v>108</v>
      </c>
      <c r="U4" s="23"/>
      <c r="V4" s="23"/>
      <c r="W4" s="23"/>
      <c r="X4" s="23"/>
      <c r="Y4" s="23"/>
      <c r="Z4" s="23"/>
      <c r="AA4" s="23" t="s">
        <v>497</v>
      </c>
      <c r="AB4" s="23" t="s">
        <v>110</v>
      </c>
      <c r="AC4" s="27"/>
      <c r="AD4" s="412">
        <f t="shared" si="0"/>
        <v>0</v>
      </c>
      <c r="AE4" s="413">
        <f t="shared" si="1"/>
        <v>0</v>
      </c>
      <c r="AF4" s="413">
        <f t="shared" si="2"/>
        <v>0</v>
      </c>
      <c r="AG4" s="413">
        <f t="shared" si="3"/>
        <v>0</v>
      </c>
      <c r="AH4" s="413">
        <f t="shared" si="4"/>
        <v>0</v>
      </c>
      <c r="AI4" s="413">
        <f t="shared" si="5"/>
        <v>0</v>
      </c>
      <c r="AJ4" s="413">
        <f t="shared" si="6"/>
        <v>0</v>
      </c>
      <c r="AK4" s="413">
        <f t="shared" si="7"/>
        <v>0</v>
      </c>
      <c r="AL4" s="413">
        <f t="shared" si="8"/>
        <v>0</v>
      </c>
      <c r="AM4" s="413">
        <f t="shared" si="9"/>
        <v>0</v>
      </c>
      <c r="AN4" s="413">
        <f t="shared" si="10"/>
        <v>0</v>
      </c>
      <c r="AO4" s="413">
        <f t="shared" si="11"/>
        <v>0</v>
      </c>
      <c r="AP4" s="414">
        <f t="shared" si="12"/>
        <v>0</v>
      </c>
      <c r="AQ4" s="414">
        <f t="shared" si="13"/>
        <v>0</v>
      </c>
      <c r="AR4" s="414">
        <f t="shared" si="14"/>
        <v>0</v>
      </c>
      <c r="AS4" s="414">
        <f>BE4*'Données de référence'!$B$3+'Rappel P2_2019'!BF4*'Données de référence'!$B$2+'Rappel P2_2019'!BG4*'Données de référence'!$B$4+'Rappel P2_2019'!BH4</f>
        <v>0</v>
      </c>
      <c r="AT4" s="414">
        <f t="shared" si="15"/>
        <v>0</v>
      </c>
      <c r="AU4" s="414">
        <f>BJ4*'Données de référence'!$C$3+'Rappel P2_2019'!BK4*'Données de référence'!$C$2+'Rappel P2_2019'!BL4*'Données de référence'!$C$4+'Rappel P2_2019'!BM4</f>
        <v>0</v>
      </c>
      <c r="AV4" s="414">
        <f t="shared" si="16"/>
        <v>0</v>
      </c>
      <c r="AW4" s="414">
        <f t="shared" si="17"/>
        <v>0</v>
      </c>
      <c r="AX4" s="414">
        <f t="shared" si="18"/>
        <v>0</v>
      </c>
      <c r="AY4" s="414">
        <f>BO4*'Données de référence'!$D$3+'Rappel P2_2019'!BP4*'Données de référence'!$D$2+'Rappel P2_2019'!BQ4*'Données de référence'!$D$4+'Rappel P2_2019'!BR4</f>
        <v>0</v>
      </c>
      <c r="AZ4" s="414">
        <f t="shared" si="19"/>
        <v>0</v>
      </c>
      <c r="BA4" s="414">
        <f>BT4*'Données de référence'!$D$3+'Rappel P2_2019'!BU4*'Données de référence'!$D$2+'Rappel P2_2019'!BV4*'Données de référence'!$D$4+'Rappel P2_2019'!BW4</f>
        <v>0</v>
      </c>
      <c r="BB4" s="414">
        <f t="shared" si="20"/>
        <v>0</v>
      </c>
      <c r="BC4" s="414">
        <f>BY4*'Données de référence'!$D$3+'Rappel P2_2019'!BZ4*'Données de référence'!$D$2+'Rappel P2_2019'!CA4*'Données de référence'!$D$4+'Rappel P2_2019'!CB4</f>
        <v>0</v>
      </c>
      <c r="BD4" s="414">
        <f t="shared" si="21"/>
        <v>0</v>
      </c>
      <c r="BE4" s="31">
        <v>0</v>
      </c>
      <c r="BF4" s="31"/>
      <c r="BG4" s="31">
        <v>0</v>
      </c>
      <c r="BH4" s="48"/>
      <c r="BI4" s="48"/>
      <c r="BJ4" s="49"/>
      <c r="BK4" s="49"/>
      <c r="BL4" s="49"/>
      <c r="BM4" s="49"/>
      <c r="BN4" s="49"/>
      <c r="BO4" s="50"/>
      <c r="BP4" s="50"/>
      <c r="BQ4" s="50"/>
      <c r="BR4" s="50"/>
      <c r="BS4" s="50"/>
      <c r="BT4" s="50"/>
      <c r="BU4" s="50"/>
      <c r="BV4" s="50"/>
      <c r="BW4" s="50"/>
      <c r="BX4" s="50"/>
      <c r="BY4" s="50"/>
      <c r="BZ4" s="50"/>
      <c r="CA4" s="50"/>
      <c r="CB4" s="50"/>
      <c r="CC4" s="50"/>
      <c r="CD4" s="383">
        <f>BO4+BT4+BY4</f>
        <v>0</v>
      </c>
      <c r="CE4" s="383">
        <f>BP4+BU4+BZ4</f>
        <v>0</v>
      </c>
      <c r="CF4" s="383">
        <f>BQ4+BV4+CA4</f>
        <v>0</v>
      </c>
      <c r="CG4" s="383">
        <f>BR4+BW4+CB4</f>
        <v>0</v>
      </c>
      <c r="CH4" s="383">
        <f>BS4+BX4+CC4</f>
        <v>0</v>
      </c>
    </row>
    <row r="5" spans="1:86" ht="39.75" customHeight="1" x14ac:dyDescent="0.35">
      <c r="A5" s="29">
        <v>6</v>
      </c>
      <c r="B5" s="29">
        <v>1</v>
      </c>
      <c r="C5" s="29" t="s">
        <v>234</v>
      </c>
      <c r="D5" s="29" t="s">
        <v>98</v>
      </c>
      <c r="E5" s="51" t="s">
        <v>215</v>
      </c>
      <c r="F5" s="51" t="s">
        <v>498</v>
      </c>
      <c r="G5" s="52" t="s">
        <v>499</v>
      </c>
      <c r="H5" s="53" t="s">
        <v>500</v>
      </c>
      <c r="I5" s="421"/>
      <c r="J5" s="29" t="s">
        <v>276</v>
      </c>
      <c r="K5" s="29" t="s">
        <v>501</v>
      </c>
      <c r="L5" s="29"/>
      <c r="M5" s="29"/>
      <c r="N5" s="29" t="s">
        <v>104</v>
      </c>
      <c r="O5" s="29" t="s">
        <v>104</v>
      </c>
      <c r="P5" s="29" t="s">
        <v>502</v>
      </c>
      <c r="Q5" s="29" t="s">
        <v>190</v>
      </c>
      <c r="R5" s="54" t="s">
        <v>503</v>
      </c>
      <c r="S5" s="25"/>
      <c r="T5" s="25"/>
      <c r="U5" s="25"/>
      <c r="V5" s="25"/>
      <c r="W5" s="25"/>
      <c r="X5" s="25"/>
      <c r="Y5" s="25"/>
      <c r="Z5" s="25"/>
      <c r="AA5" s="25" t="s">
        <v>224</v>
      </c>
      <c r="AB5" s="25" t="s">
        <v>143</v>
      </c>
      <c r="AC5" s="27"/>
      <c r="AD5" s="379">
        <f t="shared" si="0"/>
        <v>0</v>
      </c>
      <c r="AE5" s="380">
        <f t="shared" si="1"/>
        <v>0</v>
      </c>
      <c r="AF5" s="380">
        <f t="shared" si="2"/>
        <v>0</v>
      </c>
      <c r="AG5" s="380">
        <f t="shared" si="3"/>
        <v>0</v>
      </c>
      <c r="AH5" s="380">
        <f t="shared" si="4"/>
        <v>0</v>
      </c>
      <c r="AI5" s="380">
        <f t="shared" si="5"/>
        <v>0</v>
      </c>
      <c r="AJ5" s="380">
        <f t="shared" si="6"/>
        <v>0</v>
      </c>
      <c r="AK5" s="380">
        <f t="shared" si="7"/>
        <v>0</v>
      </c>
      <c r="AL5" s="380">
        <f t="shared" si="8"/>
        <v>0</v>
      </c>
      <c r="AM5" s="380">
        <f t="shared" si="9"/>
        <v>0</v>
      </c>
      <c r="AN5" s="380">
        <f t="shared" si="10"/>
        <v>0</v>
      </c>
      <c r="AO5" s="380">
        <f t="shared" si="11"/>
        <v>0</v>
      </c>
      <c r="AP5" s="381">
        <f t="shared" si="12"/>
        <v>0</v>
      </c>
      <c r="AQ5" s="381">
        <f t="shared" si="13"/>
        <v>0</v>
      </c>
      <c r="AR5" s="381">
        <f t="shared" si="14"/>
        <v>0</v>
      </c>
      <c r="AS5" s="381">
        <f>BE5*'Données de référence'!$B$3+'Rappel P2_2019'!BF5*'Données de référence'!$B$2+'Rappel P2_2019'!BG5*'Données de référence'!$B$4+'Rappel P2_2019'!BH5</f>
        <v>0</v>
      </c>
      <c r="AT5" s="381">
        <f t="shared" si="15"/>
        <v>0</v>
      </c>
      <c r="AU5" s="381">
        <f>BJ5*'Données de référence'!$C$3+'Rappel P2_2019'!BK5*'Données de référence'!$C$2+'Rappel P2_2019'!BL5*'Données de référence'!$C$4+'Rappel P2_2019'!BM5</f>
        <v>0</v>
      </c>
      <c r="AV5" s="381">
        <f t="shared" si="16"/>
        <v>0</v>
      </c>
      <c r="AW5" s="381">
        <f t="shared" si="17"/>
        <v>0</v>
      </c>
      <c r="AX5" s="381">
        <f t="shared" si="18"/>
        <v>0</v>
      </c>
      <c r="AY5" s="381">
        <f>BO5*'Données de référence'!$D$3+'Rappel P2_2019'!BP5*'Données de référence'!$D$2+'Rappel P2_2019'!BQ5*'Données de référence'!$D$4+'Rappel P2_2019'!BR5</f>
        <v>0</v>
      </c>
      <c r="AZ5" s="381">
        <f t="shared" si="19"/>
        <v>0</v>
      </c>
      <c r="BA5" s="381">
        <f>BT5*'Données de référence'!$D$3+'Rappel P2_2019'!BU5*'Données de référence'!$D$2+'Rappel P2_2019'!BV5*'Données de référence'!$D$4+'Rappel P2_2019'!BW5</f>
        <v>0</v>
      </c>
      <c r="BB5" s="381">
        <f t="shared" si="20"/>
        <v>0</v>
      </c>
      <c r="BC5" s="381">
        <f>BY5*'Données de référence'!$D$3+'Rappel P2_2019'!BZ5*'Données de référence'!$D$2+'Rappel P2_2019'!CA5*'Données de référence'!$D$4+'Rappel P2_2019'!CB5</f>
        <v>0</v>
      </c>
      <c r="BD5" s="381">
        <f t="shared" si="21"/>
        <v>0</v>
      </c>
      <c r="BE5" s="106"/>
      <c r="BF5" s="106"/>
      <c r="BG5" s="106"/>
      <c r="BH5" s="106"/>
      <c r="BI5" s="48"/>
      <c r="BJ5" s="49"/>
      <c r="BK5" s="49"/>
      <c r="BL5" s="49"/>
      <c r="BM5" s="49"/>
      <c r="BN5" s="49"/>
      <c r="BO5" s="50">
        <v>0</v>
      </c>
      <c r="BP5" s="50"/>
      <c r="BQ5" s="50"/>
      <c r="BR5" s="50"/>
      <c r="BS5" s="50"/>
      <c r="BT5" s="50"/>
      <c r="BU5" s="50"/>
      <c r="BV5" s="50"/>
      <c r="BW5" s="50"/>
      <c r="BX5" s="50"/>
      <c r="BY5" s="55"/>
      <c r="BZ5" s="50"/>
      <c r="CA5" s="50"/>
      <c r="CB5" s="50"/>
      <c r="CC5" s="50"/>
      <c r="CD5" s="383"/>
      <c r="CE5" s="383"/>
      <c r="CF5" s="383"/>
      <c r="CG5" s="383"/>
      <c r="CH5" s="383"/>
    </row>
    <row r="6" spans="1:86" ht="39.75" customHeight="1" x14ac:dyDescent="0.35">
      <c r="A6" s="29">
        <v>6</v>
      </c>
      <c r="B6" s="29">
        <v>1</v>
      </c>
      <c r="C6" s="29" t="s">
        <v>234</v>
      </c>
      <c r="D6" s="29" t="s">
        <v>98</v>
      </c>
      <c r="E6" s="51" t="s">
        <v>215</v>
      </c>
      <c r="F6" s="51" t="s">
        <v>498</v>
      </c>
      <c r="G6" s="52" t="s">
        <v>504</v>
      </c>
      <c r="H6" s="53" t="s">
        <v>505</v>
      </c>
      <c r="I6" s="421" t="s">
        <v>506</v>
      </c>
      <c r="J6" s="29" t="s">
        <v>114</v>
      </c>
      <c r="K6" s="29" t="s">
        <v>281</v>
      </c>
      <c r="L6" s="29"/>
      <c r="M6" s="29"/>
      <c r="N6" s="29" t="s">
        <v>204</v>
      </c>
      <c r="O6" s="29" t="s">
        <v>165</v>
      </c>
      <c r="P6" s="29" t="s">
        <v>507</v>
      </c>
      <c r="Q6" s="29" t="s">
        <v>106</v>
      </c>
      <c r="R6" s="54" t="s">
        <v>508</v>
      </c>
      <c r="S6" s="25"/>
      <c r="T6" s="25"/>
      <c r="U6" s="25"/>
      <c r="V6" s="25"/>
      <c r="W6" s="25"/>
      <c r="X6" s="25"/>
      <c r="Y6" s="25"/>
      <c r="Z6" s="25"/>
      <c r="AA6" s="25" t="s">
        <v>246</v>
      </c>
      <c r="AB6" s="25" t="s">
        <v>143</v>
      </c>
      <c r="AC6" s="27"/>
      <c r="AD6" s="379">
        <f t="shared" si="0"/>
        <v>0</v>
      </c>
      <c r="AE6" s="380">
        <f t="shared" si="1"/>
        <v>0</v>
      </c>
      <c r="AF6" s="380">
        <f t="shared" si="2"/>
        <v>0</v>
      </c>
      <c r="AG6" s="380">
        <f t="shared" si="3"/>
        <v>0</v>
      </c>
      <c r="AH6" s="380">
        <f t="shared" si="4"/>
        <v>0</v>
      </c>
      <c r="AI6" s="380">
        <f t="shared" si="5"/>
        <v>0</v>
      </c>
      <c r="AJ6" s="380">
        <f t="shared" si="6"/>
        <v>0</v>
      </c>
      <c r="AK6" s="380">
        <f t="shared" si="7"/>
        <v>0</v>
      </c>
      <c r="AL6" s="380">
        <f t="shared" si="8"/>
        <v>0</v>
      </c>
      <c r="AM6" s="380">
        <f t="shared" si="9"/>
        <v>0</v>
      </c>
      <c r="AN6" s="380">
        <f t="shared" si="10"/>
        <v>0</v>
      </c>
      <c r="AO6" s="380">
        <f t="shared" si="11"/>
        <v>0</v>
      </c>
      <c r="AP6" s="381">
        <f t="shared" si="12"/>
        <v>0</v>
      </c>
      <c r="AQ6" s="381">
        <f t="shared" si="13"/>
        <v>0</v>
      </c>
      <c r="AR6" s="381">
        <f t="shared" si="14"/>
        <v>0</v>
      </c>
      <c r="AS6" s="381">
        <f>BE6*'Données de référence'!$B$3+'Rappel P2_2019'!BF6*'Données de référence'!$B$2+'Rappel P2_2019'!BG6*'Données de référence'!$B$4+'Rappel P2_2019'!BH6</f>
        <v>0</v>
      </c>
      <c r="AT6" s="381">
        <f t="shared" si="15"/>
        <v>0</v>
      </c>
      <c r="AU6" s="381">
        <f>BJ6*'Données de référence'!$C$3+'Rappel P2_2019'!BK6*'Données de référence'!$C$2+'Rappel P2_2019'!BL6*'Données de référence'!$C$4+'Rappel P2_2019'!BM6</f>
        <v>0</v>
      </c>
      <c r="AV6" s="381">
        <f t="shared" si="16"/>
        <v>0</v>
      </c>
      <c r="AW6" s="381">
        <f t="shared" si="17"/>
        <v>0</v>
      </c>
      <c r="AX6" s="381">
        <f t="shared" si="18"/>
        <v>0</v>
      </c>
      <c r="AY6" s="381">
        <f>BO6*'Données de référence'!$D$3+'Rappel P2_2019'!BP6*'Données de référence'!$D$2+'Rappel P2_2019'!BQ6*'Données de référence'!$D$4+'Rappel P2_2019'!BR6</f>
        <v>0</v>
      </c>
      <c r="AZ6" s="381">
        <f t="shared" si="19"/>
        <v>0</v>
      </c>
      <c r="BA6" s="381">
        <f>BT6*'Données de référence'!$D$3+'Rappel P2_2019'!BU6*'Données de référence'!$D$2+'Rappel P2_2019'!BV6*'Données de référence'!$D$4+'Rappel P2_2019'!BW6</f>
        <v>0</v>
      </c>
      <c r="BB6" s="381">
        <f t="shared" si="20"/>
        <v>0</v>
      </c>
      <c r="BC6" s="381">
        <f>BY6*'Données de référence'!$D$3+'Rappel P2_2019'!BZ6*'Données de référence'!$D$2+'Rappel P2_2019'!CA6*'Données de référence'!$D$4+'Rappel P2_2019'!CB6</f>
        <v>0</v>
      </c>
      <c r="BD6" s="381">
        <f t="shared" si="21"/>
        <v>0</v>
      </c>
      <c r="BE6" s="106"/>
      <c r="BF6" s="106"/>
      <c r="BG6" s="106"/>
      <c r="BH6" s="106"/>
      <c r="BI6" s="48"/>
      <c r="BJ6" s="49"/>
      <c r="BK6" s="49"/>
      <c r="BL6" s="49"/>
      <c r="BM6" s="49"/>
      <c r="BN6" s="49"/>
      <c r="BO6" s="50">
        <v>0</v>
      </c>
      <c r="BP6" s="50"/>
      <c r="BQ6" s="50"/>
      <c r="BR6" s="50"/>
      <c r="BS6" s="50"/>
      <c r="BT6" s="50"/>
      <c r="BU6" s="50"/>
      <c r="BV6" s="50"/>
      <c r="BW6" s="50"/>
      <c r="BX6" s="50"/>
      <c r="BY6" s="55"/>
      <c r="BZ6" s="50"/>
      <c r="CA6" s="50"/>
      <c r="CB6" s="50"/>
      <c r="CC6" s="50"/>
      <c r="CD6" s="383"/>
      <c r="CE6" s="383"/>
      <c r="CF6" s="383"/>
      <c r="CG6" s="383"/>
      <c r="CH6" s="383"/>
    </row>
    <row r="7" spans="1:86" ht="39.75" customHeight="1" x14ac:dyDescent="0.35">
      <c r="A7" s="28"/>
      <c r="B7" s="28"/>
      <c r="C7" s="28"/>
      <c r="D7" s="28" t="s">
        <v>98</v>
      </c>
      <c r="E7" s="28" t="s">
        <v>132</v>
      </c>
      <c r="F7" s="22"/>
      <c r="G7" s="56" t="s">
        <v>509</v>
      </c>
      <c r="H7" s="38" t="s">
        <v>510</v>
      </c>
      <c r="I7" s="416" t="s">
        <v>511</v>
      </c>
      <c r="J7" s="28"/>
      <c r="K7" s="57"/>
      <c r="L7" s="28"/>
      <c r="M7" s="28"/>
      <c r="N7" s="28"/>
      <c r="O7" s="28"/>
      <c r="P7" s="39" t="s">
        <v>512</v>
      </c>
      <c r="Q7" s="39" t="s">
        <v>190</v>
      </c>
      <c r="R7" s="39" t="s">
        <v>513</v>
      </c>
      <c r="S7" s="23"/>
      <c r="T7" s="23"/>
      <c r="U7" s="23"/>
      <c r="V7" s="23"/>
      <c r="W7" s="23"/>
      <c r="X7" s="23"/>
      <c r="Y7" s="23"/>
      <c r="Z7" s="23"/>
      <c r="AA7" s="23" t="s">
        <v>150</v>
      </c>
      <c r="AB7" s="23" t="s">
        <v>185</v>
      </c>
      <c r="AC7" s="30"/>
      <c r="AD7" s="412">
        <f t="shared" si="0"/>
        <v>45430</v>
      </c>
      <c r="AE7" s="413">
        <f t="shared" si="1"/>
        <v>0</v>
      </c>
      <c r="AF7" s="413">
        <f t="shared" si="2"/>
        <v>0</v>
      </c>
      <c r="AG7" s="413">
        <f t="shared" si="3"/>
        <v>45430</v>
      </c>
      <c r="AH7" s="413">
        <f t="shared" si="4"/>
        <v>45430</v>
      </c>
      <c r="AI7" s="413">
        <f t="shared" si="5"/>
        <v>0</v>
      </c>
      <c r="AJ7" s="413">
        <f t="shared" si="6"/>
        <v>0</v>
      </c>
      <c r="AK7" s="413">
        <f t="shared" si="7"/>
        <v>0</v>
      </c>
      <c r="AL7" s="413">
        <f t="shared" si="8"/>
        <v>0</v>
      </c>
      <c r="AM7" s="413">
        <f t="shared" si="9"/>
        <v>0</v>
      </c>
      <c r="AN7" s="413">
        <f t="shared" si="10"/>
        <v>45430</v>
      </c>
      <c r="AO7" s="413">
        <f t="shared" si="11"/>
        <v>0</v>
      </c>
      <c r="AP7" s="414">
        <f t="shared" si="12"/>
        <v>45430</v>
      </c>
      <c r="AQ7" s="414">
        <f t="shared" si="13"/>
        <v>45430</v>
      </c>
      <c r="AR7" s="414">
        <f t="shared" si="14"/>
        <v>0</v>
      </c>
      <c r="AS7" s="414">
        <f>BE7*'Données de référence'!$B$3+'Rappel P2_2019'!BF7*'Données de référence'!$B$2+'Rappel P2_2019'!BG7*'Données de référence'!$B$4+'Rappel P2_2019'!BH7</f>
        <v>0</v>
      </c>
      <c r="AT7" s="414">
        <f t="shared" si="15"/>
        <v>0</v>
      </c>
      <c r="AU7" s="414">
        <f>BJ7*'Données de référence'!$C$3+'Rappel P2_2019'!BK7*'Données de référence'!$C$2+'Rappel P2_2019'!BL7*'Données de référence'!$C$4+'Rappel P2_2019'!BM7</f>
        <v>0</v>
      </c>
      <c r="AV7" s="414">
        <f t="shared" si="16"/>
        <v>0</v>
      </c>
      <c r="AW7" s="414">
        <f t="shared" si="17"/>
        <v>45430</v>
      </c>
      <c r="AX7" s="414">
        <f t="shared" si="18"/>
        <v>0</v>
      </c>
      <c r="AY7" s="414">
        <f>BO7*'Données de référence'!$D$3+'Rappel P2_2019'!BP7*'Données de référence'!$D$2+'Rappel P2_2019'!BQ7*'Données de référence'!$D$4+'Rappel P2_2019'!BR7</f>
        <v>0</v>
      </c>
      <c r="AZ7" s="414">
        <f t="shared" si="19"/>
        <v>0</v>
      </c>
      <c r="BA7" s="415">
        <f>BT7*'Données de référence'!$D$3+'Rappel P2_2019'!BU7*'Données de référence'!$D$2+'Rappel P2_2019'!BV7*'Données de référence'!$D$4+'Rappel P2_2019'!BW7</f>
        <v>45430</v>
      </c>
      <c r="BB7" s="414">
        <f t="shared" si="20"/>
        <v>0</v>
      </c>
      <c r="BC7" s="414">
        <f>BY7*'Données de référence'!$D$3+'Rappel P2_2019'!BZ7*'Données de référence'!$D$2+'Rappel P2_2019'!CA7*'Données de référence'!$D$4+'Rappel P2_2019'!CB7</f>
        <v>0</v>
      </c>
      <c r="BD7" s="414">
        <f t="shared" si="21"/>
        <v>0</v>
      </c>
      <c r="BE7" s="31">
        <v>0</v>
      </c>
      <c r="BF7" s="31"/>
      <c r="BG7" s="31">
        <v>0</v>
      </c>
      <c r="BH7" s="31"/>
      <c r="BI7" s="31"/>
      <c r="BJ7" s="33"/>
      <c r="BK7" s="33"/>
      <c r="BL7" s="33"/>
      <c r="BM7" s="33"/>
      <c r="BN7" s="33"/>
      <c r="BO7" s="58"/>
      <c r="BP7" s="58"/>
      <c r="BQ7" s="58"/>
      <c r="BR7" s="58"/>
      <c r="BS7" s="58"/>
      <c r="BT7" s="58">
        <v>350</v>
      </c>
      <c r="BU7" s="58"/>
      <c r="BV7" s="58">
        <v>170</v>
      </c>
      <c r="BW7" s="58">
        <f>1000-12000</f>
        <v>-11000</v>
      </c>
      <c r="BX7" s="58"/>
      <c r="BY7" s="58"/>
      <c r="BZ7" s="58"/>
      <c r="CA7" s="58"/>
      <c r="CB7" s="58"/>
      <c r="CC7" s="58"/>
      <c r="CD7" s="59"/>
      <c r="CE7" s="60"/>
      <c r="CF7" s="60"/>
      <c r="CG7" s="60"/>
      <c r="CH7" s="60"/>
    </row>
    <row r="8" spans="1:86" ht="39.75" customHeight="1" x14ac:dyDescent="0.35">
      <c r="A8" s="51">
        <v>4</v>
      </c>
      <c r="B8" s="51">
        <v>2</v>
      </c>
      <c r="C8" s="51" t="s">
        <v>339</v>
      </c>
      <c r="D8" s="51" t="s">
        <v>214</v>
      </c>
      <c r="E8" s="51" t="s">
        <v>447</v>
      </c>
      <c r="F8" s="51">
        <v>46</v>
      </c>
      <c r="G8" s="52" t="s">
        <v>514</v>
      </c>
      <c r="H8" s="53" t="s">
        <v>515</v>
      </c>
      <c r="I8" s="421" t="s">
        <v>516</v>
      </c>
      <c r="J8" s="29"/>
      <c r="K8" s="29"/>
      <c r="L8" s="29"/>
      <c r="M8" s="29"/>
      <c r="N8" s="29" t="s">
        <v>115</v>
      </c>
      <c r="O8" s="29"/>
      <c r="P8" s="29"/>
      <c r="Q8" s="29" t="s">
        <v>106</v>
      </c>
      <c r="R8" s="54" t="s">
        <v>517</v>
      </c>
      <c r="S8" s="25"/>
      <c r="T8" s="25"/>
      <c r="U8" s="25"/>
      <c r="V8" s="25"/>
      <c r="W8" s="25"/>
      <c r="X8" s="25"/>
      <c r="Y8" s="25"/>
      <c r="Z8" s="25"/>
      <c r="AA8" s="25"/>
      <c r="AB8" s="25"/>
      <c r="AC8" s="27"/>
      <c r="AD8" s="379">
        <f t="shared" si="0"/>
        <v>0</v>
      </c>
      <c r="AE8" s="380">
        <f t="shared" si="1"/>
        <v>0</v>
      </c>
      <c r="AF8" s="380">
        <f t="shared" si="2"/>
        <v>0</v>
      </c>
      <c r="AG8" s="380">
        <f t="shared" si="3"/>
        <v>0</v>
      </c>
      <c r="AH8" s="380">
        <f t="shared" si="4"/>
        <v>0</v>
      </c>
      <c r="AI8" s="380">
        <f t="shared" si="5"/>
        <v>0</v>
      </c>
      <c r="AJ8" s="380">
        <f t="shared" si="6"/>
        <v>0</v>
      </c>
      <c r="AK8" s="380">
        <f t="shared" si="7"/>
        <v>0</v>
      </c>
      <c r="AL8" s="380">
        <f t="shared" si="8"/>
        <v>0</v>
      </c>
      <c r="AM8" s="380">
        <f t="shared" si="9"/>
        <v>0</v>
      </c>
      <c r="AN8" s="380">
        <f t="shared" si="10"/>
        <v>0</v>
      </c>
      <c r="AO8" s="380">
        <f t="shared" si="11"/>
        <v>0</v>
      </c>
      <c r="AP8" s="381">
        <f t="shared" si="12"/>
        <v>0</v>
      </c>
      <c r="AQ8" s="381">
        <f t="shared" si="13"/>
        <v>0</v>
      </c>
      <c r="AR8" s="381">
        <f t="shared" si="14"/>
        <v>0</v>
      </c>
      <c r="AS8" s="381">
        <f>BE8*'Données de référence'!$B$3+'Rappel P2_2019'!BF8*'Données de référence'!$B$2+'Rappel P2_2019'!BG8*'Données de référence'!$B$4+'Rappel P2_2019'!BH8</f>
        <v>0</v>
      </c>
      <c r="AT8" s="381">
        <f t="shared" si="15"/>
        <v>0</v>
      </c>
      <c r="AU8" s="381">
        <f>BJ8*'Données de référence'!$C$3+'Rappel P2_2019'!BK8*'Données de référence'!$C$2+'Rappel P2_2019'!BL8*'Données de référence'!$C$4+'Rappel P2_2019'!BM8</f>
        <v>0</v>
      </c>
      <c r="AV8" s="381">
        <f t="shared" si="16"/>
        <v>0</v>
      </c>
      <c r="AW8" s="381">
        <f t="shared" si="17"/>
        <v>0</v>
      </c>
      <c r="AX8" s="381">
        <f t="shared" si="18"/>
        <v>0</v>
      </c>
      <c r="AY8" s="381">
        <f>BO8*'Données de référence'!$D$3+'Rappel P2_2019'!BP8*'Données de référence'!$D$2+'Rappel P2_2019'!BQ8*'Données de référence'!$D$4+'Rappel P2_2019'!BR8</f>
        <v>0</v>
      </c>
      <c r="AZ8" s="381">
        <f t="shared" si="19"/>
        <v>0</v>
      </c>
      <c r="BA8" s="381">
        <f>BT8*'Données de référence'!$D$3+'Rappel P2_2019'!BU8*'Données de référence'!$D$2+'Rappel P2_2019'!BV8*'Données de référence'!$D$4+'Rappel P2_2019'!BW8</f>
        <v>0</v>
      </c>
      <c r="BB8" s="381">
        <f t="shared" si="20"/>
        <v>0</v>
      </c>
      <c r="BC8" s="381">
        <f>BY8*'Données de référence'!$D$3+'Rappel P2_2019'!BZ8*'Données de référence'!$D$2+'Rappel P2_2019'!CA8*'Données de référence'!$D$4+'Rappel P2_2019'!CB8</f>
        <v>0</v>
      </c>
      <c r="BD8" s="381">
        <f t="shared" si="21"/>
        <v>0</v>
      </c>
      <c r="BE8" s="48"/>
      <c r="BF8" s="48"/>
      <c r="BG8" s="48"/>
      <c r="BH8" s="48"/>
      <c r="BI8" s="48"/>
      <c r="BJ8" s="49"/>
      <c r="BK8" s="49"/>
      <c r="BL8" s="49"/>
      <c r="BM8" s="49"/>
      <c r="BN8" s="49"/>
      <c r="BO8" s="65">
        <v>0</v>
      </c>
      <c r="BP8" s="50"/>
      <c r="BQ8" s="50"/>
      <c r="BR8" s="50"/>
      <c r="BS8" s="50"/>
      <c r="BT8" s="50"/>
      <c r="BU8" s="50"/>
      <c r="BV8" s="50"/>
      <c r="BW8" s="50"/>
      <c r="BX8" s="50"/>
      <c r="BY8" s="50"/>
      <c r="BZ8" s="50"/>
      <c r="CA8" s="50"/>
      <c r="CB8" s="50"/>
      <c r="CC8" s="50"/>
      <c r="CD8" s="383"/>
      <c r="CE8" s="383"/>
      <c r="CF8" s="383"/>
      <c r="CG8" s="383"/>
      <c r="CH8" s="383"/>
    </row>
    <row r="9" spans="1:86" ht="39.75" customHeight="1" x14ac:dyDescent="0.35">
      <c r="A9" s="28">
        <v>26</v>
      </c>
      <c r="B9" s="28">
        <v>3</v>
      </c>
      <c r="C9" s="66" t="s">
        <v>370</v>
      </c>
      <c r="D9" s="66" t="s">
        <v>98</v>
      </c>
      <c r="E9" s="66" t="s">
        <v>371</v>
      </c>
      <c r="F9" s="22" t="s">
        <v>483</v>
      </c>
      <c r="G9" s="67" t="s">
        <v>518</v>
      </c>
      <c r="H9" s="24" t="s">
        <v>519</v>
      </c>
      <c r="I9" s="69" t="s">
        <v>520</v>
      </c>
      <c r="J9" s="28"/>
      <c r="K9" s="28"/>
      <c r="L9" s="28"/>
      <c r="M9" s="28"/>
      <c r="N9" s="66" t="s">
        <v>115</v>
      </c>
      <c r="O9" s="28"/>
      <c r="P9" s="28" t="s">
        <v>521</v>
      </c>
      <c r="Q9" s="29" t="s">
        <v>190</v>
      </c>
      <c r="R9" s="70" t="s">
        <v>522</v>
      </c>
      <c r="S9" s="23" t="s">
        <v>125</v>
      </c>
      <c r="T9" s="23" t="s">
        <v>141</v>
      </c>
      <c r="U9" s="23"/>
      <c r="V9" s="23"/>
      <c r="W9" s="23"/>
      <c r="X9" s="23"/>
      <c r="Y9" s="23"/>
      <c r="Z9" s="23"/>
      <c r="AA9" s="23" t="s">
        <v>436</v>
      </c>
      <c r="AB9" s="23" t="s">
        <v>127</v>
      </c>
      <c r="AC9" s="30"/>
      <c r="AD9" s="412">
        <f t="shared" si="0"/>
        <v>0</v>
      </c>
      <c r="AE9" s="413">
        <f t="shared" si="1"/>
        <v>0</v>
      </c>
      <c r="AF9" s="413">
        <f t="shared" si="2"/>
        <v>0</v>
      </c>
      <c r="AG9" s="413">
        <f t="shared" si="3"/>
        <v>0</v>
      </c>
      <c r="AH9" s="413">
        <f t="shared" si="4"/>
        <v>0</v>
      </c>
      <c r="AI9" s="413">
        <f t="shared" si="5"/>
        <v>0</v>
      </c>
      <c r="AJ9" s="413">
        <f t="shared" si="6"/>
        <v>0</v>
      </c>
      <c r="AK9" s="413">
        <f t="shared" si="7"/>
        <v>0</v>
      </c>
      <c r="AL9" s="413">
        <f t="shared" si="8"/>
        <v>0</v>
      </c>
      <c r="AM9" s="413">
        <f t="shared" si="9"/>
        <v>0</v>
      </c>
      <c r="AN9" s="413">
        <f t="shared" si="10"/>
        <v>0</v>
      </c>
      <c r="AO9" s="413">
        <f t="shared" si="11"/>
        <v>0</v>
      </c>
      <c r="AP9" s="414">
        <f t="shared" si="12"/>
        <v>0</v>
      </c>
      <c r="AQ9" s="414">
        <f t="shared" si="13"/>
        <v>0</v>
      </c>
      <c r="AR9" s="414">
        <f t="shared" si="14"/>
        <v>0</v>
      </c>
      <c r="AS9" s="414">
        <f>BE9*'Données de référence'!$B$3+'Rappel P2_2019'!BF9*'Données de référence'!$B$2+'Rappel P2_2019'!BG9*'Données de référence'!$B$4+'Rappel P2_2019'!BH9</f>
        <v>0</v>
      </c>
      <c r="AT9" s="414">
        <f t="shared" si="15"/>
        <v>0</v>
      </c>
      <c r="AU9" s="414">
        <f>BJ9*'Données de référence'!$C$3+'Rappel P2_2019'!BK9*'Données de référence'!$C$2+'Rappel P2_2019'!BL9*'Données de référence'!$C$4+'Rappel P2_2019'!BM9</f>
        <v>0</v>
      </c>
      <c r="AV9" s="414">
        <f t="shared" si="16"/>
        <v>0</v>
      </c>
      <c r="AW9" s="414">
        <f t="shared" si="17"/>
        <v>0</v>
      </c>
      <c r="AX9" s="414">
        <f t="shared" si="18"/>
        <v>0</v>
      </c>
      <c r="AY9" s="414">
        <f>BO9*'Données de référence'!$D$3+'Rappel P2_2019'!BP9*'Données de référence'!$D$2+'Rappel P2_2019'!BQ9*'Données de référence'!$D$4+'Rappel P2_2019'!BR9</f>
        <v>0</v>
      </c>
      <c r="AZ9" s="414">
        <f t="shared" si="19"/>
        <v>0</v>
      </c>
      <c r="BA9" s="414">
        <f>BT9*'Données de référence'!$D$3+'Rappel P2_2019'!BU9*'Données de référence'!$D$2+'Rappel P2_2019'!BV9*'Données de référence'!$D$4+'Rappel P2_2019'!BW9</f>
        <v>0</v>
      </c>
      <c r="BB9" s="414">
        <f t="shared" si="20"/>
        <v>0</v>
      </c>
      <c r="BC9" s="414">
        <f>BY9*'Données de référence'!$D$3+'Rappel P2_2019'!BZ9*'Données de référence'!$D$2+'Rappel P2_2019'!CA9*'Données de référence'!$D$4+'Rappel P2_2019'!CB9</f>
        <v>0</v>
      </c>
      <c r="BD9" s="414">
        <f t="shared" si="21"/>
        <v>0</v>
      </c>
      <c r="BE9" s="31"/>
      <c r="BF9" s="31"/>
      <c r="BG9" s="31"/>
      <c r="BH9" s="31"/>
      <c r="BI9" s="31"/>
      <c r="BJ9" s="32">
        <v>0</v>
      </c>
      <c r="BK9" s="33"/>
      <c r="BL9" s="32">
        <v>0</v>
      </c>
      <c r="BM9" s="32">
        <v>0</v>
      </c>
      <c r="BN9" s="33"/>
      <c r="BO9" s="34"/>
      <c r="BP9" s="34"/>
      <c r="BQ9" s="34"/>
      <c r="BR9" s="34"/>
      <c r="BS9" s="34"/>
      <c r="BT9" s="34"/>
      <c r="BU9" s="34"/>
      <c r="BV9" s="34"/>
      <c r="BW9" s="34"/>
      <c r="BX9" s="34"/>
      <c r="BY9" s="34"/>
      <c r="BZ9" s="34"/>
      <c r="CA9" s="34"/>
      <c r="CB9" s="34"/>
      <c r="CC9" s="34"/>
      <c r="CD9" s="415"/>
      <c r="CE9" s="422"/>
      <c r="CF9" s="422"/>
      <c r="CG9" s="422"/>
      <c r="CH9" s="423"/>
    </row>
    <row r="10" spans="1:86" ht="39.75" customHeight="1" x14ac:dyDescent="0.35">
      <c r="A10" s="36">
        <v>6</v>
      </c>
      <c r="B10" s="36">
        <v>1</v>
      </c>
      <c r="C10" s="424" t="s">
        <v>97</v>
      </c>
      <c r="D10" s="66" t="s">
        <v>98</v>
      </c>
      <c r="E10" s="72" t="s">
        <v>132</v>
      </c>
      <c r="F10" s="37" t="s">
        <v>483</v>
      </c>
      <c r="G10" s="73" t="s">
        <v>523</v>
      </c>
      <c r="H10" s="74" t="s">
        <v>524</v>
      </c>
      <c r="I10" s="75" t="s">
        <v>525</v>
      </c>
      <c r="J10" s="36"/>
      <c r="K10" s="36"/>
      <c r="L10" s="36"/>
      <c r="M10" s="36"/>
      <c r="N10" s="66" t="s">
        <v>115</v>
      </c>
      <c r="O10" s="36"/>
      <c r="P10" s="36" t="s">
        <v>526</v>
      </c>
      <c r="Q10" s="39" t="s">
        <v>190</v>
      </c>
      <c r="R10" s="76" t="s">
        <v>527</v>
      </c>
      <c r="S10" s="23" t="s">
        <v>125</v>
      </c>
      <c r="T10" s="40" t="s">
        <v>167</v>
      </c>
      <c r="U10" s="40"/>
      <c r="V10" s="40"/>
      <c r="W10" s="40"/>
      <c r="X10" s="40"/>
      <c r="Y10" s="40"/>
      <c r="Z10" s="40"/>
      <c r="AA10" s="40"/>
      <c r="AB10" s="40" t="s">
        <v>241</v>
      </c>
      <c r="AC10" s="41"/>
      <c r="AD10" s="417">
        <f t="shared" si="0"/>
        <v>5900</v>
      </c>
      <c r="AE10" s="418">
        <f t="shared" si="1"/>
        <v>0</v>
      </c>
      <c r="AF10" s="418">
        <f t="shared" si="2"/>
        <v>0</v>
      </c>
      <c r="AG10" s="418">
        <f t="shared" si="3"/>
        <v>5900</v>
      </c>
      <c r="AH10" s="418">
        <f t="shared" si="4"/>
        <v>5900</v>
      </c>
      <c r="AI10" s="418">
        <f t="shared" si="5"/>
        <v>0</v>
      </c>
      <c r="AJ10" s="418">
        <f t="shared" si="6"/>
        <v>0</v>
      </c>
      <c r="AK10" s="418">
        <f t="shared" si="7"/>
        <v>0</v>
      </c>
      <c r="AL10" s="418">
        <f t="shared" si="8"/>
        <v>0</v>
      </c>
      <c r="AM10" s="418">
        <f t="shared" si="9"/>
        <v>0</v>
      </c>
      <c r="AN10" s="418">
        <f t="shared" si="10"/>
        <v>5900</v>
      </c>
      <c r="AO10" s="418">
        <f t="shared" si="11"/>
        <v>0</v>
      </c>
      <c r="AP10" s="419">
        <f t="shared" si="12"/>
        <v>5900</v>
      </c>
      <c r="AQ10" s="419">
        <f t="shared" si="13"/>
        <v>5900</v>
      </c>
      <c r="AR10" s="419">
        <f t="shared" si="14"/>
        <v>0</v>
      </c>
      <c r="AS10" s="419">
        <f>BE10*'Données de référence'!$B$3+'Rappel P2_2019'!BF10*'Données de référence'!$B$2+'Rappel P2_2019'!BG10*'Données de référence'!$B$4+'Rappel P2_2019'!BH10</f>
        <v>0</v>
      </c>
      <c r="AT10" s="419">
        <f t="shared" si="15"/>
        <v>0</v>
      </c>
      <c r="AU10" s="419">
        <f>BJ10*'Données de référence'!$C$3+'Rappel P2_2019'!BK10*'Données de référence'!$C$2+'Rappel P2_2019'!BL10*'Données de référence'!$C$4+'Rappel P2_2019'!BM10</f>
        <v>0</v>
      </c>
      <c r="AV10" s="419">
        <f t="shared" si="16"/>
        <v>0</v>
      </c>
      <c r="AW10" s="419">
        <f t="shared" si="17"/>
        <v>5900</v>
      </c>
      <c r="AX10" s="419">
        <f t="shared" si="18"/>
        <v>0</v>
      </c>
      <c r="AY10" s="419">
        <f>BO10*'Données de référence'!$D$3+'Rappel P2_2019'!BP10*'Données de référence'!$D$2+'Rappel P2_2019'!BQ10*'Données de référence'!$D$4+'Rappel P2_2019'!BR10</f>
        <v>0</v>
      </c>
      <c r="AZ10" s="419">
        <f t="shared" si="19"/>
        <v>0</v>
      </c>
      <c r="BA10" s="420">
        <f>BT10*'Données de référence'!$D$3+'Rappel P2_2019'!BU10*'Données de référence'!$D$2+'Rappel P2_2019'!BV10*'Données de référence'!$D$4+'Rappel P2_2019'!BW10</f>
        <v>5900</v>
      </c>
      <c r="BB10" s="419">
        <f t="shared" si="20"/>
        <v>0</v>
      </c>
      <c r="BC10" s="419">
        <f>BY10*'Données de référence'!$D$3+'Rappel P2_2019'!BZ10*'Données de référence'!$D$2+'Rappel P2_2019'!CA10*'Données de référence'!$D$4+'Rappel P2_2019'!CB10</f>
        <v>0</v>
      </c>
      <c r="BD10" s="419">
        <f t="shared" si="21"/>
        <v>0</v>
      </c>
      <c r="BE10" s="44">
        <v>0</v>
      </c>
      <c r="BF10" s="44"/>
      <c r="BG10" s="44"/>
      <c r="BH10" s="44"/>
      <c r="BI10" s="44"/>
      <c r="BJ10" s="45"/>
      <c r="BK10" s="32">
        <v>0</v>
      </c>
      <c r="BL10" s="45"/>
      <c r="BM10" s="45"/>
      <c r="BN10" s="45"/>
      <c r="BO10" s="46"/>
      <c r="BP10" s="46"/>
      <c r="BQ10" s="46"/>
      <c r="BR10" s="46"/>
      <c r="BS10" s="46"/>
      <c r="BT10" s="46">
        <v>50</v>
      </c>
      <c r="BU10" s="46"/>
      <c r="BV10" s="46"/>
      <c r="BW10" s="46"/>
      <c r="BX10" s="46"/>
      <c r="BY10" s="46"/>
      <c r="BZ10" s="46"/>
      <c r="CA10" s="46"/>
      <c r="CB10" s="46"/>
      <c r="CC10" s="46"/>
      <c r="CD10" s="420"/>
      <c r="CE10" s="425"/>
      <c r="CF10" s="425"/>
      <c r="CG10" s="425"/>
      <c r="CH10" s="426"/>
    </row>
    <row r="11" spans="1:86" ht="39.75" customHeight="1" x14ac:dyDescent="0.35">
      <c r="A11" s="28">
        <v>6</v>
      </c>
      <c r="B11" s="28">
        <v>1</v>
      </c>
      <c r="C11" s="29" t="s">
        <v>97</v>
      </c>
      <c r="D11" s="28" t="s">
        <v>98</v>
      </c>
      <c r="E11" s="22" t="s">
        <v>132</v>
      </c>
      <c r="F11" s="22" t="s">
        <v>483</v>
      </c>
      <c r="G11" s="24" t="s">
        <v>528</v>
      </c>
      <c r="H11" s="26" t="s">
        <v>529</v>
      </c>
      <c r="I11" s="410" t="s">
        <v>530</v>
      </c>
      <c r="J11" s="28"/>
      <c r="K11" s="28"/>
      <c r="L11" s="28"/>
      <c r="M11" s="28"/>
      <c r="N11" s="28" t="s">
        <v>115</v>
      </c>
      <c r="O11" s="28"/>
      <c r="P11" s="28"/>
      <c r="Q11" s="29" t="s">
        <v>190</v>
      </c>
      <c r="R11" s="70" t="s">
        <v>487</v>
      </c>
      <c r="S11" s="23" t="s">
        <v>192</v>
      </c>
      <c r="T11" s="23" t="s">
        <v>167</v>
      </c>
      <c r="U11" s="23"/>
      <c r="V11" s="23"/>
      <c r="W11" s="23"/>
      <c r="X11" s="23"/>
      <c r="Y11" s="23"/>
      <c r="Z11" s="23"/>
      <c r="AA11" s="23" t="s">
        <v>200</v>
      </c>
      <c r="AB11" s="78" t="s">
        <v>127</v>
      </c>
      <c r="AC11" s="79"/>
      <c r="AD11" s="412">
        <f t="shared" si="0"/>
        <v>0</v>
      </c>
      <c r="AE11" s="413">
        <f t="shared" si="1"/>
        <v>0</v>
      </c>
      <c r="AF11" s="413">
        <f t="shared" si="2"/>
        <v>0</v>
      </c>
      <c r="AG11" s="413">
        <f t="shared" si="3"/>
        <v>0</v>
      </c>
      <c r="AH11" s="413">
        <f t="shared" si="4"/>
        <v>0</v>
      </c>
      <c r="AI11" s="413">
        <f t="shared" si="5"/>
        <v>0</v>
      </c>
      <c r="AJ11" s="413">
        <f t="shared" si="6"/>
        <v>0</v>
      </c>
      <c r="AK11" s="413">
        <f t="shared" si="7"/>
        <v>0</v>
      </c>
      <c r="AL11" s="413">
        <f t="shared" si="8"/>
        <v>0</v>
      </c>
      <c r="AM11" s="413">
        <f t="shared" si="9"/>
        <v>0</v>
      </c>
      <c r="AN11" s="413">
        <f t="shared" si="10"/>
        <v>0</v>
      </c>
      <c r="AO11" s="413">
        <f t="shared" si="11"/>
        <v>0</v>
      </c>
      <c r="AP11" s="414">
        <f t="shared" si="12"/>
        <v>0</v>
      </c>
      <c r="AQ11" s="414">
        <f t="shared" si="13"/>
        <v>0</v>
      </c>
      <c r="AR11" s="414">
        <f t="shared" si="14"/>
        <v>0</v>
      </c>
      <c r="AS11" s="414">
        <f>BE11*'Données de référence'!$B$3+'Rappel P2_2019'!BF11*'Données de référence'!$B$2+'Rappel P2_2019'!BG11*'Données de référence'!$B$4+'Rappel P2_2019'!BH11</f>
        <v>0</v>
      </c>
      <c r="AT11" s="414">
        <f t="shared" si="15"/>
        <v>0</v>
      </c>
      <c r="AU11" s="414">
        <f>BJ11*'Données de référence'!$C$3+'Rappel P2_2019'!BK11*'Données de référence'!$C$2+'Rappel P2_2019'!BL11*'Données de référence'!$C$4+'Rappel P2_2019'!BM11</f>
        <v>0</v>
      </c>
      <c r="AV11" s="414">
        <f t="shared" si="16"/>
        <v>0</v>
      </c>
      <c r="AW11" s="414">
        <f t="shared" si="17"/>
        <v>0</v>
      </c>
      <c r="AX11" s="414">
        <f t="shared" si="18"/>
        <v>0</v>
      </c>
      <c r="AY11" s="414">
        <f>BO11*'Données de référence'!$D$3+'Rappel P2_2019'!BP11*'Données de référence'!$D$2+'Rappel P2_2019'!BQ11*'Données de référence'!$D$4+'Rappel P2_2019'!BR11</f>
        <v>0</v>
      </c>
      <c r="AZ11" s="414">
        <f t="shared" si="19"/>
        <v>0</v>
      </c>
      <c r="BA11" s="414">
        <f>BT11*'Données de référence'!$D$3+'Rappel P2_2019'!BU11*'Données de référence'!$D$2+'Rappel P2_2019'!BV11*'Données de référence'!$D$4+'Rappel P2_2019'!BW11</f>
        <v>0</v>
      </c>
      <c r="BB11" s="414">
        <f t="shared" si="20"/>
        <v>0</v>
      </c>
      <c r="BC11" s="414">
        <f>BY11*'Données de référence'!$D$3+'Rappel P2_2019'!BZ11*'Données de référence'!$D$2+'Rappel P2_2019'!CA11*'Données de référence'!$D$4+'Rappel P2_2019'!CB11</f>
        <v>0</v>
      </c>
      <c r="BD11" s="414">
        <f t="shared" si="21"/>
        <v>0</v>
      </c>
      <c r="BE11" s="31"/>
      <c r="BF11" s="31"/>
      <c r="BG11" s="31"/>
      <c r="BH11" s="31"/>
      <c r="BI11" s="31"/>
      <c r="BJ11" s="32">
        <v>0</v>
      </c>
      <c r="BK11" s="33"/>
      <c r="BL11" s="33"/>
      <c r="BM11" s="33"/>
      <c r="BN11" s="33"/>
      <c r="BO11" s="34"/>
      <c r="BP11" s="34"/>
      <c r="BQ11" s="34"/>
      <c r="BR11" s="34"/>
      <c r="BS11" s="34"/>
      <c r="BT11" s="34"/>
      <c r="BU11" s="34"/>
      <c r="BV11" s="34"/>
      <c r="BW11" s="34"/>
      <c r="BX11" s="34"/>
      <c r="BY11" s="34"/>
      <c r="BZ11" s="34"/>
      <c r="CA11" s="34"/>
      <c r="CB11" s="34"/>
      <c r="CC11" s="34"/>
      <c r="CD11" s="415"/>
      <c r="CE11" s="415"/>
      <c r="CF11" s="415"/>
      <c r="CG11" s="415"/>
      <c r="CH11" s="415"/>
    </row>
    <row r="12" spans="1:86" ht="39.75" customHeight="1" x14ac:dyDescent="0.35">
      <c r="A12" s="81">
        <v>11</v>
      </c>
      <c r="B12" s="81">
        <v>3</v>
      </c>
      <c r="C12" s="81" t="s">
        <v>531</v>
      </c>
      <c r="D12" s="81" t="s">
        <v>170</v>
      </c>
      <c r="E12" s="81" t="s">
        <v>254</v>
      </c>
      <c r="F12" s="427">
        <v>51</v>
      </c>
      <c r="G12" s="428" t="s">
        <v>532</v>
      </c>
      <c r="H12" s="82" t="s">
        <v>533</v>
      </c>
      <c r="I12" s="428"/>
      <c r="J12" s="81"/>
      <c r="K12" s="81"/>
      <c r="L12" s="81"/>
      <c r="M12" s="81"/>
      <c r="N12" s="81"/>
      <c r="O12" s="81"/>
      <c r="P12" s="81" t="s">
        <v>534</v>
      </c>
      <c r="Q12" s="81"/>
      <c r="R12" s="81"/>
      <c r="S12" s="81"/>
      <c r="T12" s="81"/>
      <c r="U12" s="81"/>
      <c r="V12" s="81"/>
      <c r="W12" s="81"/>
      <c r="X12" s="81"/>
      <c r="Y12" s="81"/>
      <c r="Z12" s="81"/>
      <c r="AA12" s="81"/>
      <c r="AB12" s="81"/>
      <c r="AC12" s="82"/>
      <c r="AD12" s="379">
        <f t="shared" si="0"/>
        <v>0</v>
      </c>
      <c r="AE12" s="380">
        <f t="shared" si="1"/>
        <v>0</v>
      </c>
      <c r="AF12" s="380">
        <f t="shared" si="2"/>
        <v>0</v>
      </c>
      <c r="AG12" s="380">
        <f t="shared" si="3"/>
        <v>0</v>
      </c>
      <c r="AH12" s="380">
        <f t="shared" si="4"/>
        <v>0</v>
      </c>
      <c r="AI12" s="380">
        <f t="shared" si="5"/>
        <v>0</v>
      </c>
      <c r="AJ12" s="380">
        <f t="shared" si="6"/>
        <v>0</v>
      </c>
      <c r="AK12" s="380">
        <f t="shared" si="7"/>
        <v>0</v>
      </c>
      <c r="AL12" s="380">
        <f t="shared" si="8"/>
        <v>0</v>
      </c>
      <c r="AM12" s="380">
        <f t="shared" si="9"/>
        <v>0</v>
      </c>
      <c r="AN12" s="380">
        <f t="shared" si="10"/>
        <v>0</v>
      </c>
      <c r="AO12" s="380">
        <f t="shared" si="11"/>
        <v>0</v>
      </c>
      <c r="AP12" s="381">
        <f t="shared" si="12"/>
        <v>0</v>
      </c>
      <c r="AQ12" s="381">
        <f t="shared" si="13"/>
        <v>0</v>
      </c>
      <c r="AR12" s="381">
        <f t="shared" si="14"/>
        <v>0</v>
      </c>
      <c r="AS12" s="381">
        <f>BE12*'Données de référence'!$B$3+'Rappel P2_2019'!BF12*'Données de référence'!$B$2+'Rappel P2_2019'!BG12*'Données de référence'!$B$4+'Rappel P2_2019'!BH12</f>
        <v>0</v>
      </c>
      <c r="AT12" s="381">
        <f t="shared" si="15"/>
        <v>0</v>
      </c>
      <c r="AU12" s="381">
        <f>BJ12*'Données de référence'!$C$3+'Rappel P2_2019'!BK12*'Données de référence'!$C$2+'Rappel P2_2019'!BL12*'Données de référence'!$C$4+'Rappel P2_2019'!BM12</f>
        <v>0</v>
      </c>
      <c r="AV12" s="381">
        <f t="shared" si="16"/>
        <v>0</v>
      </c>
      <c r="AW12" s="381">
        <f t="shared" si="17"/>
        <v>0</v>
      </c>
      <c r="AX12" s="381">
        <f t="shared" si="18"/>
        <v>0</v>
      </c>
      <c r="AY12" s="381">
        <f>BO12*'Données de référence'!$D$3+'Rappel P2_2019'!BP12*'Données de référence'!$D$2+'Rappel P2_2019'!BQ12*'Données de référence'!$D$4+'Rappel P2_2019'!BR12</f>
        <v>0</v>
      </c>
      <c r="AZ12" s="381">
        <f t="shared" si="19"/>
        <v>0</v>
      </c>
      <c r="BA12" s="381">
        <f>BT12*'Données de référence'!$D$3+'Rappel P2_2019'!BU12*'Données de référence'!$D$2+'Rappel P2_2019'!BV12*'Données de référence'!$D$4+'Rappel P2_2019'!BW12</f>
        <v>0</v>
      </c>
      <c r="BB12" s="381">
        <f t="shared" si="20"/>
        <v>0</v>
      </c>
      <c r="BC12" s="381">
        <f>BY12*'Données de référence'!$D$3+'Rappel P2_2019'!BZ12*'Données de référence'!$D$2+'Rappel P2_2019'!CA12*'Données de référence'!$D$4+'Rappel P2_2019'!CB12</f>
        <v>0</v>
      </c>
      <c r="BD12" s="381">
        <f t="shared" si="21"/>
        <v>0</v>
      </c>
      <c r="BE12" s="83"/>
      <c r="BF12" s="83"/>
      <c r="BG12" s="83"/>
      <c r="BH12" s="83"/>
      <c r="BI12" s="83"/>
      <c r="BJ12" s="84"/>
      <c r="BK12" s="84"/>
      <c r="BL12" s="84"/>
      <c r="BM12" s="84"/>
      <c r="BN12" s="84"/>
      <c r="BO12" s="85"/>
      <c r="BP12" s="85"/>
      <c r="BQ12" s="85"/>
      <c r="BR12" s="85"/>
      <c r="BS12" s="85"/>
      <c r="BT12" s="85"/>
      <c r="BU12" s="85"/>
      <c r="BV12" s="85"/>
      <c r="BW12" s="85"/>
      <c r="BX12" s="85"/>
      <c r="BY12" s="85"/>
      <c r="BZ12" s="85"/>
      <c r="CA12" s="85"/>
      <c r="CB12" s="85"/>
      <c r="CC12" s="85"/>
      <c r="CD12" s="429"/>
      <c r="CE12" s="429"/>
      <c r="CF12" s="429"/>
      <c r="CG12" s="429"/>
      <c r="CH12" s="429"/>
    </row>
    <row r="13" spans="1:86" ht="39.75" customHeight="1" x14ac:dyDescent="0.35">
      <c r="A13" s="25">
        <v>6</v>
      </c>
      <c r="B13" s="25">
        <v>4</v>
      </c>
      <c r="C13" s="25" t="s">
        <v>437</v>
      </c>
      <c r="D13" s="25" t="s">
        <v>214</v>
      </c>
      <c r="E13" s="385" t="s">
        <v>364</v>
      </c>
      <c r="F13" s="385"/>
      <c r="G13" s="27" t="s">
        <v>535</v>
      </c>
      <c r="H13" s="387" t="s">
        <v>536</v>
      </c>
      <c r="I13" s="43" t="s">
        <v>537</v>
      </c>
      <c r="J13" s="25"/>
      <c r="K13" s="25"/>
      <c r="L13" s="25"/>
      <c r="M13" s="25"/>
      <c r="N13" s="25" t="s">
        <v>115</v>
      </c>
      <c r="O13" s="25" t="s">
        <v>165</v>
      </c>
      <c r="P13" s="25" t="s">
        <v>538</v>
      </c>
      <c r="Q13" s="25" t="s">
        <v>106</v>
      </c>
      <c r="R13" s="25"/>
      <c r="S13" s="25"/>
      <c r="T13" s="25"/>
      <c r="U13" s="25"/>
      <c r="V13" s="25"/>
      <c r="W13" s="25"/>
      <c r="X13" s="25"/>
      <c r="Y13" s="25"/>
      <c r="Z13" s="25"/>
      <c r="AA13" s="25" t="s">
        <v>240</v>
      </c>
      <c r="AB13" s="25" t="s">
        <v>143</v>
      </c>
      <c r="AC13" s="27"/>
      <c r="AD13" s="379">
        <f t="shared" si="0"/>
        <v>5664</v>
      </c>
      <c r="AE13" s="380">
        <f t="shared" si="1"/>
        <v>0</v>
      </c>
      <c r="AF13" s="380">
        <f t="shared" si="2"/>
        <v>0</v>
      </c>
      <c r="AG13" s="380">
        <f t="shared" si="3"/>
        <v>5664</v>
      </c>
      <c r="AH13" s="380">
        <f t="shared" si="4"/>
        <v>5664</v>
      </c>
      <c r="AI13" s="380">
        <f t="shared" si="5"/>
        <v>0</v>
      </c>
      <c r="AJ13" s="380">
        <f t="shared" si="6"/>
        <v>0</v>
      </c>
      <c r="AK13" s="380">
        <f t="shared" si="7"/>
        <v>0</v>
      </c>
      <c r="AL13" s="380">
        <f t="shared" si="8"/>
        <v>0</v>
      </c>
      <c r="AM13" s="380">
        <f t="shared" si="9"/>
        <v>0</v>
      </c>
      <c r="AN13" s="380">
        <f t="shared" si="10"/>
        <v>5664</v>
      </c>
      <c r="AO13" s="380">
        <f t="shared" si="11"/>
        <v>0</v>
      </c>
      <c r="AP13" s="381">
        <f t="shared" si="12"/>
        <v>5664</v>
      </c>
      <c r="AQ13" s="381">
        <f t="shared" si="13"/>
        <v>5664</v>
      </c>
      <c r="AR13" s="381">
        <f t="shared" si="14"/>
        <v>0</v>
      </c>
      <c r="AS13" s="381">
        <f>BE13*'Données de référence'!$B$3+'Rappel P2_2019'!BF13*'Données de référence'!$B$2+'Rappel P2_2019'!BG13*'Données de référence'!$B$4+'Rappel P2_2019'!BH13</f>
        <v>0</v>
      </c>
      <c r="AT13" s="381">
        <f t="shared" si="15"/>
        <v>0</v>
      </c>
      <c r="AU13" s="381">
        <f>BJ13*'Données de référence'!$C$3+'Rappel P2_2019'!BK13*'Données de référence'!$C$2+'Rappel P2_2019'!BL13*'Données de référence'!$C$4+'Rappel P2_2019'!BM13</f>
        <v>0</v>
      </c>
      <c r="AV13" s="381">
        <f t="shared" si="16"/>
        <v>0</v>
      </c>
      <c r="AW13" s="381">
        <f t="shared" si="17"/>
        <v>5664</v>
      </c>
      <c r="AX13" s="381">
        <f t="shared" si="18"/>
        <v>0</v>
      </c>
      <c r="AY13" s="381">
        <f>BO13*'Données de référence'!$D$3+'Rappel P2_2019'!BP13*'Données de référence'!$D$2+'Rappel P2_2019'!BQ13*'Données de référence'!$D$4+'Rappel P2_2019'!BR13</f>
        <v>5664</v>
      </c>
      <c r="AZ13" s="381">
        <f t="shared" si="19"/>
        <v>0</v>
      </c>
      <c r="BA13" s="381">
        <f>BT13*'Données de référence'!$D$3+'Rappel P2_2019'!BU13*'Données de référence'!$D$2+'Rappel P2_2019'!BV13*'Données de référence'!$D$4+'Rappel P2_2019'!BW13</f>
        <v>0</v>
      </c>
      <c r="BB13" s="381">
        <f t="shared" si="20"/>
        <v>0</v>
      </c>
      <c r="BC13" s="381">
        <f>BY13*'Données de référence'!$D$3+'Rappel P2_2019'!BZ13*'Données de référence'!$D$2+'Rappel P2_2019'!CA13*'Données de référence'!$D$4+'Rappel P2_2019'!CB13</f>
        <v>0</v>
      </c>
      <c r="BD13" s="381">
        <f t="shared" si="21"/>
        <v>0</v>
      </c>
      <c r="BE13" s="48"/>
      <c r="BF13" s="48"/>
      <c r="BG13" s="48"/>
      <c r="BH13" s="48"/>
      <c r="BI13" s="48"/>
      <c r="BJ13" s="49"/>
      <c r="BK13" s="49"/>
      <c r="BL13" s="49"/>
      <c r="BM13" s="49"/>
      <c r="BN13" s="49"/>
      <c r="BO13" s="50">
        <v>48</v>
      </c>
      <c r="BP13" s="50"/>
      <c r="BQ13" s="50"/>
      <c r="BR13" s="50"/>
      <c r="BS13" s="50"/>
      <c r="BT13" s="50"/>
      <c r="BU13" s="50"/>
      <c r="BV13" s="50"/>
      <c r="BW13" s="50"/>
      <c r="BX13" s="50"/>
      <c r="BY13" s="50"/>
      <c r="BZ13" s="50"/>
      <c r="CA13" s="50"/>
      <c r="CB13" s="50"/>
      <c r="CC13" s="50"/>
      <c r="CD13" s="383"/>
      <c r="CE13" s="383"/>
      <c r="CF13" s="383"/>
      <c r="CG13" s="383"/>
      <c r="CH13" s="383"/>
    </row>
    <row r="21" ht="15.75" customHeight="1" x14ac:dyDescent="0.35"/>
    <row r="22" ht="15.75" customHeight="1" x14ac:dyDescent="0.35"/>
    <row r="23" ht="15.75" customHeight="1" x14ac:dyDescent="0.35"/>
    <row r="24" ht="15.75" customHeight="1" x14ac:dyDescent="0.35"/>
    <row r="25" ht="15.75" customHeight="1" x14ac:dyDescent="0.35"/>
    <row r="26" ht="15.75" customHeight="1" x14ac:dyDescent="0.35"/>
    <row r="27" ht="15.75" customHeight="1" x14ac:dyDescent="0.35"/>
    <row r="28" ht="15.75" customHeight="1" x14ac:dyDescent="0.35"/>
    <row r="29" ht="15.75" customHeight="1" x14ac:dyDescent="0.35"/>
    <row r="30" ht="15.75" customHeight="1" x14ac:dyDescent="0.35"/>
    <row r="31" ht="15.75" customHeight="1" x14ac:dyDescent="0.35"/>
    <row r="32" ht="15.75" customHeight="1" x14ac:dyDescent="0.35"/>
    <row r="33" ht="15.75" customHeight="1" x14ac:dyDescent="0.35"/>
    <row r="34" ht="15.75" customHeight="1" x14ac:dyDescent="0.35"/>
    <row r="35" ht="15.75" customHeight="1" x14ac:dyDescent="0.35"/>
    <row r="36" ht="15.75" customHeight="1" x14ac:dyDescent="0.35"/>
    <row r="37" ht="15.75" customHeight="1" x14ac:dyDescent="0.35"/>
    <row r="38" ht="15.75" customHeight="1" x14ac:dyDescent="0.35"/>
    <row r="39" ht="15.75" customHeight="1" x14ac:dyDescent="0.35"/>
    <row r="40" ht="15.75" customHeight="1" x14ac:dyDescent="0.35"/>
    <row r="41" ht="15.75" customHeight="1" x14ac:dyDescent="0.35"/>
    <row r="42" ht="15.75" customHeight="1" x14ac:dyDescent="0.35"/>
    <row r="43" ht="15.75" customHeight="1" x14ac:dyDescent="0.35"/>
    <row r="44" ht="15.75" customHeight="1" x14ac:dyDescent="0.35"/>
    <row r="45" ht="15.75" customHeight="1" x14ac:dyDescent="0.35"/>
    <row r="46" ht="15.75" customHeight="1" x14ac:dyDescent="0.35"/>
    <row r="47" ht="15.75" customHeight="1" x14ac:dyDescent="0.35"/>
    <row r="48" ht="15.75" customHeight="1" x14ac:dyDescent="0.35"/>
    <row r="49" ht="15.75" customHeight="1" x14ac:dyDescent="0.35"/>
    <row r="50" ht="15.75" customHeight="1" x14ac:dyDescent="0.35"/>
    <row r="51" ht="15.75" customHeight="1" x14ac:dyDescent="0.35"/>
    <row r="52" ht="15.75" customHeight="1" x14ac:dyDescent="0.35"/>
    <row r="53" ht="15.75" customHeight="1" x14ac:dyDescent="0.35"/>
    <row r="54" ht="15.75" customHeight="1" x14ac:dyDescent="0.35"/>
    <row r="55" ht="15.75" customHeight="1" x14ac:dyDescent="0.35"/>
    <row r="56" ht="15.75" customHeight="1" x14ac:dyDescent="0.35"/>
    <row r="57" ht="15.75" customHeight="1" x14ac:dyDescent="0.35"/>
    <row r="58" ht="15.75" customHeight="1" x14ac:dyDescent="0.35"/>
    <row r="59" ht="15.75" customHeight="1" x14ac:dyDescent="0.35"/>
    <row r="60" ht="15.75" customHeight="1" x14ac:dyDescent="0.35"/>
    <row r="61" ht="15.75" customHeight="1" x14ac:dyDescent="0.35"/>
    <row r="62" ht="15.75" customHeight="1" x14ac:dyDescent="0.35"/>
    <row r="63" ht="15.75" customHeight="1" x14ac:dyDescent="0.35"/>
    <row r="64" ht="15.75" customHeight="1" x14ac:dyDescent="0.35"/>
    <row r="65" ht="15.75" customHeight="1" x14ac:dyDescent="0.35"/>
    <row r="66" ht="15.75" customHeight="1" x14ac:dyDescent="0.35"/>
    <row r="67" ht="15.75" customHeight="1" x14ac:dyDescent="0.35"/>
    <row r="68" ht="15.75" customHeight="1" x14ac:dyDescent="0.35"/>
    <row r="69" ht="15.75" customHeight="1" x14ac:dyDescent="0.35"/>
    <row r="70" ht="15.75" customHeight="1" x14ac:dyDescent="0.35"/>
    <row r="71" ht="15.75" customHeight="1" x14ac:dyDescent="0.35"/>
    <row r="72" ht="15.75" customHeight="1" x14ac:dyDescent="0.35"/>
    <row r="73" ht="15.75" customHeight="1" x14ac:dyDescent="0.35"/>
    <row r="74" ht="15.75" customHeight="1" x14ac:dyDescent="0.35"/>
    <row r="75" ht="15.75" customHeight="1" x14ac:dyDescent="0.35"/>
    <row r="76" ht="15.75" customHeight="1" x14ac:dyDescent="0.35"/>
    <row r="77" ht="15.75" customHeight="1" x14ac:dyDescent="0.35"/>
    <row r="78" ht="15.75" customHeight="1" x14ac:dyDescent="0.35"/>
    <row r="79" ht="15.75" customHeight="1" x14ac:dyDescent="0.35"/>
    <row r="80" ht="15.75" customHeight="1" x14ac:dyDescent="0.35"/>
    <row r="81" ht="15.75" customHeight="1" x14ac:dyDescent="0.35"/>
    <row r="82" ht="15.75" customHeight="1" x14ac:dyDescent="0.35"/>
    <row r="83" ht="15.75" customHeight="1" x14ac:dyDescent="0.35"/>
    <row r="84" ht="15.75" customHeight="1" x14ac:dyDescent="0.35"/>
    <row r="85" ht="15.75" customHeight="1" x14ac:dyDescent="0.35"/>
    <row r="86" ht="15.75" customHeight="1" x14ac:dyDescent="0.35"/>
    <row r="87" ht="15.75" customHeight="1" x14ac:dyDescent="0.35"/>
    <row r="88" ht="15.75" customHeight="1" x14ac:dyDescent="0.35"/>
    <row r="89" ht="15.75" customHeight="1" x14ac:dyDescent="0.35"/>
    <row r="90" ht="15.75" customHeight="1" x14ac:dyDescent="0.35"/>
    <row r="91" ht="15.75" customHeight="1" x14ac:dyDescent="0.35"/>
    <row r="92" ht="15.75" customHeight="1" x14ac:dyDescent="0.35"/>
    <row r="93" ht="15.75" customHeight="1" x14ac:dyDescent="0.35"/>
    <row r="94" ht="15.75" customHeight="1" x14ac:dyDescent="0.35"/>
    <row r="95" ht="15.75" customHeight="1" x14ac:dyDescent="0.35"/>
    <row r="96" ht="15.75" customHeight="1" x14ac:dyDescent="0.35"/>
    <row r="97" ht="15.75" customHeight="1" x14ac:dyDescent="0.35"/>
    <row r="98" ht="15.75" customHeight="1" x14ac:dyDescent="0.35"/>
    <row r="99" ht="15.75" customHeight="1" x14ac:dyDescent="0.35"/>
    <row r="100" ht="15.75" customHeight="1" x14ac:dyDescent="0.35"/>
    <row r="101" ht="15.75" customHeight="1" x14ac:dyDescent="0.35"/>
    <row r="102" ht="15.75" customHeight="1" x14ac:dyDescent="0.35"/>
    <row r="103" ht="15.75" customHeight="1" x14ac:dyDescent="0.35"/>
    <row r="104" ht="15.75" customHeight="1" x14ac:dyDescent="0.35"/>
    <row r="105" ht="15.75" customHeight="1" x14ac:dyDescent="0.35"/>
    <row r="106" ht="15.75" customHeight="1" x14ac:dyDescent="0.35"/>
    <row r="107" ht="15.75" customHeight="1" x14ac:dyDescent="0.35"/>
    <row r="108" ht="15.75" customHeight="1" x14ac:dyDescent="0.35"/>
    <row r="109" ht="15.75" customHeight="1" x14ac:dyDescent="0.35"/>
    <row r="110" ht="15.75" customHeight="1" x14ac:dyDescent="0.35"/>
    <row r="111" ht="15.75" customHeight="1" x14ac:dyDescent="0.35"/>
    <row r="112" ht="15.75" customHeight="1" x14ac:dyDescent="0.35"/>
    <row r="113" ht="15.75" customHeight="1" x14ac:dyDescent="0.35"/>
    <row r="114" ht="15.75" customHeight="1" x14ac:dyDescent="0.35"/>
    <row r="115" ht="15.75" customHeight="1" x14ac:dyDescent="0.35"/>
    <row r="116" ht="15.75" customHeight="1" x14ac:dyDescent="0.35"/>
    <row r="117" ht="15.75" customHeight="1" x14ac:dyDescent="0.35"/>
    <row r="118" ht="15.75" customHeight="1" x14ac:dyDescent="0.35"/>
    <row r="119" ht="15.75" customHeight="1" x14ac:dyDescent="0.35"/>
    <row r="120" ht="15.75" customHeight="1" x14ac:dyDescent="0.35"/>
    <row r="121" ht="15.75" customHeight="1" x14ac:dyDescent="0.35"/>
    <row r="122" ht="15.75" customHeight="1" x14ac:dyDescent="0.35"/>
    <row r="123" ht="15.75" customHeight="1" x14ac:dyDescent="0.35"/>
    <row r="124" ht="15.75" customHeight="1" x14ac:dyDescent="0.35"/>
    <row r="125" ht="15.75" customHeight="1" x14ac:dyDescent="0.35"/>
    <row r="126" ht="15.75" customHeight="1" x14ac:dyDescent="0.35"/>
    <row r="127" ht="15.75" customHeight="1" x14ac:dyDescent="0.35"/>
    <row r="128" ht="15.75" customHeight="1" x14ac:dyDescent="0.35"/>
    <row r="129" ht="15.75" customHeight="1" x14ac:dyDescent="0.35"/>
    <row r="130" ht="15.75" customHeight="1" x14ac:dyDescent="0.35"/>
    <row r="131" ht="15.75" customHeight="1" x14ac:dyDescent="0.35"/>
    <row r="132" ht="15.75" customHeight="1" x14ac:dyDescent="0.35"/>
    <row r="133" ht="15.75" customHeight="1" x14ac:dyDescent="0.35"/>
    <row r="134" ht="15.75" customHeight="1" x14ac:dyDescent="0.35"/>
    <row r="135" ht="15.75" customHeight="1" x14ac:dyDescent="0.35"/>
    <row r="136" ht="15.75" customHeight="1" x14ac:dyDescent="0.35"/>
    <row r="137" ht="15.75" customHeight="1" x14ac:dyDescent="0.35"/>
    <row r="138" ht="15.75" customHeight="1" x14ac:dyDescent="0.35"/>
    <row r="139" ht="15.75" customHeight="1" x14ac:dyDescent="0.35"/>
    <row r="140" ht="15.75" customHeight="1" x14ac:dyDescent="0.35"/>
    <row r="141" ht="15.75" customHeight="1" x14ac:dyDescent="0.35"/>
    <row r="142" ht="15.75" customHeight="1" x14ac:dyDescent="0.35"/>
    <row r="143" ht="15.75" customHeight="1" x14ac:dyDescent="0.35"/>
    <row r="144" ht="15.75" customHeight="1" x14ac:dyDescent="0.35"/>
    <row r="145" ht="15.75" customHeight="1" x14ac:dyDescent="0.35"/>
    <row r="146" ht="15.75" customHeight="1" x14ac:dyDescent="0.35"/>
    <row r="147" ht="15.75" customHeight="1" x14ac:dyDescent="0.35"/>
    <row r="148" ht="15.75" customHeight="1" x14ac:dyDescent="0.35"/>
    <row r="149" ht="15.75" customHeight="1" x14ac:dyDescent="0.35"/>
    <row r="150" ht="15.75" customHeight="1" x14ac:dyDescent="0.35"/>
    <row r="151" ht="15.75" customHeight="1" x14ac:dyDescent="0.35"/>
    <row r="152" ht="15.75" customHeight="1" x14ac:dyDescent="0.35"/>
    <row r="153" ht="15.75" customHeight="1" x14ac:dyDescent="0.35"/>
    <row r="154" ht="15.75" customHeight="1" x14ac:dyDescent="0.35"/>
    <row r="155" ht="15.75" customHeight="1" x14ac:dyDescent="0.35"/>
    <row r="156" ht="15.75" customHeight="1" x14ac:dyDescent="0.35"/>
    <row r="157" ht="15.75" customHeight="1" x14ac:dyDescent="0.35"/>
    <row r="158" ht="15.75" customHeight="1" x14ac:dyDescent="0.35"/>
    <row r="159" ht="15.75" customHeight="1" x14ac:dyDescent="0.35"/>
    <row r="160" ht="15.75" customHeight="1" x14ac:dyDescent="0.35"/>
    <row r="161" ht="15.75" customHeight="1" x14ac:dyDescent="0.35"/>
    <row r="162" ht="15.75" customHeight="1" x14ac:dyDescent="0.35"/>
    <row r="163" ht="15.75" customHeight="1" x14ac:dyDescent="0.35"/>
    <row r="164" ht="15.75" customHeight="1" x14ac:dyDescent="0.35"/>
    <row r="165" ht="15.75" customHeight="1" x14ac:dyDescent="0.35"/>
    <row r="166" ht="15.75" customHeight="1" x14ac:dyDescent="0.35"/>
    <row r="167" ht="15.75" customHeight="1" x14ac:dyDescent="0.35"/>
    <row r="168" ht="15.75" customHeight="1" x14ac:dyDescent="0.35"/>
    <row r="169" ht="15.75" customHeight="1" x14ac:dyDescent="0.35"/>
    <row r="170" ht="15.75" customHeight="1" x14ac:dyDescent="0.35"/>
    <row r="171" ht="15.75" customHeight="1" x14ac:dyDescent="0.35"/>
    <row r="172" ht="15.75" customHeight="1" x14ac:dyDescent="0.35"/>
    <row r="173" ht="15.75" customHeight="1" x14ac:dyDescent="0.35"/>
    <row r="174" ht="15.75" customHeight="1" x14ac:dyDescent="0.35"/>
    <row r="175" ht="15.75" customHeight="1" x14ac:dyDescent="0.35"/>
    <row r="176" ht="15.75" customHeight="1" x14ac:dyDescent="0.35"/>
    <row r="177" ht="15.75" customHeight="1" x14ac:dyDescent="0.35"/>
    <row r="178" ht="15.75" customHeight="1" x14ac:dyDescent="0.35"/>
    <row r="179" ht="15.75" customHeight="1" x14ac:dyDescent="0.35"/>
    <row r="180" ht="15.75" customHeight="1" x14ac:dyDescent="0.35"/>
    <row r="181" ht="15.75" customHeight="1" x14ac:dyDescent="0.35"/>
    <row r="182" ht="15.75" customHeight="1" x14ac:dyDescent="0.35"/>
    <row r="183" ht="15.75" customHeight="1" x14ac:dyDescent="0.35"/>
    <row r="184" ht="15.75" customHeight="1" x14ac:dyDescent="0.35"/>
    <row r="185" ht="15.75" customHeight="1" x14ac:dyDescent="0.35"/>
    <row r="186" ht="15.75" customHeight="1" x14ac:dyDescent="0.35"/>
    <row r="187" ht="15.75" customHeight="1" x14ac:dyDescent="0.35"/>
    <row r="188" ht="15.75" customHeight="1" x14ac:dyDescent="0.35"/>
    <row r="189" ht="15.75" customHeight="1" x14ac:dyDescent="0.35"/>
    <row r="190" ht="15.75" customHeight="1" x14ac:dyDescent="0.35"/>
    <row r="191" ht="15.75" customHeight="1" x14ac:dyDescent="0.35"/>
    <row r="192" ht="15.75" customHeight="1" x14ac:dyDescent="0.35"/>
    <row r="193" ht="15.75" customHeight="1" x14ac:dyDescent="0.35"/>
    <row r="194" ht="15.75" customHeight="1" x14ac:dyDescent="0.35"/>
    <row r="195" ht="15.75" customHeight="1" x14ac:dyDescent="0.35"/>
    <row r="196" ht="15.75" customHeight="1" x14ac:dyDescent="0.35"/>
    <row r="197" ht="15.75" customHeight="1" x14ac:dyDescent="0.35"/>
    <row r="198" ht="15.75" customHeight="1" x14ac:dyDescent="0.35"/>
    <row r="199" ht="15.75" customHeight="1" x14ac:dyDescent="0.35"/>
    <row r="200" ht="15.75" customHeight="1" x14ac:dyDescent="0.35"/>
    <row r="201" ht="15.75" customHeight="1" x14ac:dyDescent="0.35"/>
    <row r="202" ht="15.75" customHeight="1" x14ac:dyDescent="0.35"/>
    <row r="203" ht="15.75" customHeight="1" x14ac:dyDescent="0.35"/>
    <row r="204" ht="15.75" customHeight="1" x14ac:dyDescent="0.35"/>
    <row r="205" ht="15.75" customHeight="1" x14ac:dyDescent="0.35"/>
    <row r="206" ht="15.75" customHeight="1" x14ac:dyDescent="0.35"/>
    <row r="207" ht="15.75" customHeight="1" x14ac:dyDescent="0.35"/>
    <row r="208" ht="15.75" customHeight="1" x14ac:dyDescent="0.35"/>
    <row r="209" ht="15.75" customHeight="1" x14ac:dyDescent="0.35"/>
    <row r="210" ht="15.75" customHeight="1" x14ac:dyDescent="0.35"/>
    <row r="211" ht="15.75" customHeight="1" x14ac:dyDescent="0.35"/>
    <row r="212" ht="15.75" customHeight="1" x14ac:dyDescent="0.35"/>
    <row r="213" ht="15.75" customHeight="1" x14ac:dyDescent="0.35"/>
    <row r="214" ht="15.75" customHeight="1" x14ac:dyDescent="0.35"/>
    <row r="215" ht="15.75" customHeight="1" x14ac:dyDescent="0.35"/>
    <row r="216" ht="15.75" customHeight="1" x14ac:dyDescent="0.35"/>
    <row r="217" ht="15.75" customHeight="1" x14ac:dyDescent="0.35"/>
    <row r="218" ht="15.75" customHeight="1" x14ac:dyDescent="0.35"/>
    <row r="219" ht="15.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row r="1000" ht="15.75" customHeight="1" x14ac:dyDescent="0.35"/>
  </sheetData>
  <conditionalFormatting sqref="AA2">
    <cfRule type="notContainsBlanks" dxfId="34" priority="1">
      <formula>LEN(TRIM(AA2))&gt;0</formula>
    </cfRule>
  </conditionalFormatting>
  <conditionalFormatting sqref="AA3">
    <cfRule type="notContainsBlanks" dxfId="33" priority="2">
      <formula>LEN(TRIM(AA3))&gt;0</formula>
    </cfRule>
  </conditionalFormatting>
  <conditionalFormatting sqref="AA4">
    <cfRule type="notContainsBlanks" dxfId="32" priority="3">
      <formula>LEN(TRIM(AA4))&gt;0</formula>
    </cfRule>
  </conditionalFormatting>
  <conditionalFormatting sqref="AA5">
    <cfRule type="notContainsBlanks" dxfId="31" priority="4">
      <formula>LEN(TRIM(AA5))&gt;0</formula>
    </cfRule>
  </conditionalFormatting>
  <conditionalFormatting sqref="AA6">
    <cfRule type="notContainsBlanks" dxfId="30" priority="5">
      <formula>LEN(TRIM(AA6))&gt;0</formula>
    </cfRule>
  </conditionalFormatting>
  <conditionalFormatting sqref="AA7">
    <cfRule type="notContainsBlanks" dxfId="29" priority="6">
      <formula>LEN(TRIM(AA7))&gt;0</formula>
    </cfRule>
  </conditionalFormatting>
  <conditionalFormatting sqref="AA8">
    <cfRule type="notContainsBlanks" dxfId="28" priority="7">
      <formula>LEN(TRIM(AA8))&gt;0</formula>
    </cfRule>
  </conditionalFormatting>
  <conditionalFormatting sqref="AA9:AA10">
    <cfRule type="notContainsBlanks" dxfId="27" priority="8">
      <formula>LEN(TRIM(AA9))&gt;0</formula>
    </cfRule>
  </conditionalFormatting>
  <conditionalFormatting sqref="AA11">
    <cfRule type="notContainsBlanks" dxfId="26" priority="9">
      <formula>LEN(TRIM(AA11))&gt;0</formula>
    </cfRule>
  </conditionalFormatting>
  <conditionalFormatting sqref="AA12">
    <cfRule type="notContainsBlanks" dxfId="25" priority="10">
      <formula>LEN(TRIM(AA12))&gt;0</formula>
    </cfRule>
  </conditionalFormatting>
  <conditionalFormatting sqref="AA13">
    <cfRule type="notContainsBlanks" dxfId="24" priority="11">
      <formula>LEN(TRIM(AA13))&gt;0</formula>
    </cfRule>
  </conditionalFormatting>
  <dataValidations count="10">
    <dataValidation type="list" allowBlank="1" showErrorMessage="1" sqref="A2:A4 A7:A13" xr:uid="{00000000-0002-0000-0200-000000000000}">
      <formula1>PNSQA</formula1>
    </dataValidation>
    <dataValidation type="list" allowBlank="1" showErrorMessage="1" sqref="J2:J13" xr:uid="{00000000-0002-0000-0200-000001000000}">
      <formula1>Priorité</formula1>
    </dataValidation>
    <dataValidation type="list" allowBlank="1" showErrorMessage="1" sqref="AB2:AB13" xr:uid="{00000000-0002-0000-0200-000002000000}">
      <formula1>Organisme</formula1>
    </dataValidation>
    <dataValidation type="list" allowBlank="1" showErrorMessage="1" sqref="U2:U8 W2:W8 S2:S13 U11:U13 W11:W13" xr:uid="{00000000-0002-0000-0200-000003000000}">
      <formula1>Livrable</formula1>
    </dataValidation>
    <dataValidation type="list" allowBlank="1" showErrorMessage="1" sqref="D2:D4 D8:D13" xr:uid="{00000000-0002-0000-0200-000004000000}">
      <formula1>Catégorie</formula1>
    </dataValidation>
    <dataValidation type="list" allowBlank="1" showErrorMessage="1" sqref="B2:B4 B7:B13" xr:uid="{00000000-0002-0000-0200-000005000000}">
      <formula1>Orientation</formula1>
    </dataValidation>
    <dataValidation type="list" allowBlank="1" showErrorMessage="1" sqref="N2:N4 N5:O5 N6:N13" xr:uid="{00000000-0002-0000-0200-000006000000}">
      <formula1>Durée</formula1>
    </dataValidation>
    <dataValidation type="list" allowBlank="1" showErrorMessage="1" sqref="X2:X8 Z2:Z8 T2:T13 V2:V13 X11:X13 Z11:Z13" xr:uid="{00000000-0002-0000-0200-000007000000}">
      <formula1>Echéance</formula1>
    </dataValidation>
    <dataValidation type="list" allowBlank="1" showErrorMessage="1" sqref="C2:C4 C7:C13" xr:uid="{00000000-0002-0000-0200-000008000000}">
      <formula1>Objectif</formula1>
    </dataValidation>
    <dataValidation type="list" allowBlank="1" showErrorMessage="1" sqref="E2:E4 E8:E13" xr:uid="{00000000-0002-0000-0200-000009000000}">
      <formula1>Thématique</formula1>
    </dataValidation>
  </dataValidations>
  <pageMargins left="0.7" right="0.7" top="0.75" bottom="0.75" header="0" footer="0"/>
  <pageSetup orientation="landscape"/>
  <extLst>
    <ext xmlns:x14="http://schemas.microsoft.com/office/spreadsheetml/2009/9/main" uri="{CCE6A557-97BC-4b89-ADB6-D9C93CAAB3DF}">
      <x14:dataValidations xmlns:xm="http://schemas.microsoft.com/office/excel/2006/main" count="1">
        <x14:dataValidation type="list" allowBlank="1" xr:uid="{00000000-0002-0000-0200-00000A000000}">
          <x14:formula1>
            <xm:f>Menus_deroulants!$K$2:$K$5</xm:f>
          </x14:formula1>
          <xm:sqref>O1:O4 O6:O13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dimension ref="A1:CC999"/>
  <sheetViews>
    <sheetView zoomScale="90" zoomScaleNormal="90" workbookViewId="0">
      <pane xSplit="9" ySplit="1" topLeftCell="Y10" activePane="bottomRight" state="frozen"/>
      <selection pane="topRight" activeCell="J1" sqref="J1"/>
      <selection pane="bottomLeft" activeCell="A2" sqref="A2"/>
      <selection pane="bottomRight" activeCell="BV16" sqref="BV16"/>
    </sheetView>
  </sheetViews>
  <sheetFormatPr baseColWidth="10" defaultColWidth="14.453125" defaultRowHeight="15" customHeight="1" x14ac:dyDescent="0.35"/>
  <cols>
    <col min="1" max="1" width="9.453125" customWidth="1"/>
    <col min="2" max="2" width="5" customWidth="1"/>
    <col min="3" max="3" width="13.54296875" customWidth="1"/>
    <col min="4" max="4" width="13.453125" customWidth="1"/>
    <col min="5" max="5" width="22.1796875" customWidth="1"/>
    <col min="6" max="6" width="5.453125" customWidth="1"/>
    <col min="7" max="7" width="50.81640625" customWidth="1"/>
    <col min="8" max="8" width="17.81640625" customWidth="1"/>
    <col min="9" max="9" width="60" customWidth="1"/>
    <col min="10" max="10" width="13.453125" customWidth="1"/>
    <col min="11" max="11" width="13" customWidth="1"/>
    <col min="12" max="12" width="12.453125" customWidth="1"/>
    <col min="13" max="13" width="16.54296875" customWidth="1"/>
    <col min="14" max="14" width="17.453125" customWidth="1"/>
    <col min="15" max="15" width="15.453125" customWidth="1"/>
    <col min="16" max="16" width="15" customWidth="1"/>
    <col min="17" max="17" width="11.453125" customWidth="1"/>
    <col min="18" max="18" width="15" customWidth="1"/>
    <col min="19" max="19" width="12.54296875" customWidth="1"/>
    <col min="20" max="20" width="10.1796875" customWidth="1"/>
    <col min="21" max="21" width="10" customWidth="1"/>
    <col min="22" max="22" width="13.1796875" customWidth="1"/>
    <col min="23" max="23" width="8" customWidth="1"/>
    <col min="24" max="24" width="11.453125" customWidth="1"/>
    <col min="25" max="25" width="9.54296875" customWidth="1"/>
    <col min="26" max="26" width="10" customWidth="1"/>
    <col min="27" max="27" width="13.1796875" customWidth="1"/>
    <col min="28" max="28" width="13.54296875" customWidth="1"/>
    <col min="29" max="29" width="12.54296875" customWidth="1"/>
    <col min="30" max="30" width="18.453125" style="253" customWidth="1"/>
    <col min="31" max="31" width="14" style="253" customWidth="1"/>
    <col min="32" max="32" width="14.453125" style="253" customWidth="1"/>
    <col min="33" max="33" width="15.54296875" style="253" customWidth="1"/>
    <col min="34" max="34" width="19.54296875" customWidth="1"/>
    <col min="35" max="35" width="10.54296875" customWidth="1"/>
    <col min="36" max="36" width="17.81640625" customWidth="1"/>
    <col min="37" max="37" width="10.81640625" customWidth="1"/>
    <col min="38" max="38" width="13.54296875" customWidth="1"/>
    <col min="39" max="39" width="10.81640625" customWidth="1"/>
    <col min="40" max="40" width="15.54296875" customWidth="1"/>
    <col min="41" max="41" width="10.81640625" customWidth="1"/>
    <col min="42" max="42" width="15.54296875" customWidth="1"/>
    <col min="43" max="43" width="15.453125" customWidth="1"/>
    <col min="44" max="44" width="13.453125" customWidth="1"/>
    <col min="45" max="45" width="15" customWidth="1"/>
    <col min="46" max="46" width="12.54296875" customWidth="1"/>
    <col min="47" max="47" width="14" customWidth="1"/>
    <col min="48" max="48" width="15.54296875" customWidth="1"/>
    <col min="49" max="49" width="16.54296875" customWidth="1"/>
    <col min="50" max="50" width="10.81640625" customWidth="1"/>
    <col min="51" max="51" width="15.54296875" customWidth="1"/>
    <col min="52" max="52" width="16.453125" customWidth="1"/>
    <col min="53" max="53" width="18.81640625" customWidth="1"/>
    <col min="54" max="54" width="14.453125" customWidth="1"/>
    <col min="55" max="55" width="15.54296875" customWidth="1"/>
    <col min="56" max="56" width="10.81640625" customWidth="1"/>
    <col min="57" max="66" width="9.54296875" customWidth="1"/>
    <col min="67" max="67" width="13.453125" customWidth="1"/>
    <col min="68" max="69" width="9.54296875" customWidth="1"/>
    <col min="70" max="70" width="12.81640625" customWidth="1"/>
    <col min="71" max="81" width="9.54296875" customWidth="1"/>
  </cols>
  <sheetData>
    <row r="1" spans="1:81" ht="88.5" customHeight="1" thickBot="1" x14ac:dyDescent="0.4">
      <c r="A1" s="2" t="s">
        <v>12</v>
      </c>
      <c r="B1" s="2" t="s">
        <v>13</v>
      </c>
      <c r="C1" s="2" t="s">
        <v>14</v>
      </c>
      <c r="D1" s="2" t="s">
        <v>15</v>
      </c>
      <c r="E1" s="2" t="s">
        <v>16</v>
      </c>
      <c r="F1" s="374" t="s">
        <v>17</v>
      </c>
      <c r="G1" s="3" t="s">
        <v>18</v>
      </c>
      <c r="H1" s="4" t="s">
        <v>19</v>
      </c>
      <c r="I1" s="4" t="s">
        <v>20</v>
      </c>
      <c r="J1" s="5" t="s">
        <v>21</v>
      </c>
      <c r="K1" s="5" t="s">
        <v>539</v>
      </c>
      <c r="L1" s="5" t="s">
        <v>24</v>
      </c>
      <c r="M1" s="7" t="s">
        <v>540</v>
      </c>
      <c r="N1" s="7" t="s">
        <v>541</v>
      </c>
      <c r="O1" s="63" t="s">
        <v>542</v>
      </c>
      <c r="P1" s="7" t="s">
        <v>26</v>
      </c>
      <c r="Q1" s="7" t="s">
        <v>27</v>
      </c>
      <c r="R1" s="7" t="s">
        <v>28</v>
      </c>
      <c r="S1" s="5" t="s">
        <v>29</v>
      </c>
      <c r="T1" s="5" t="s">
        <v>30</v>
      </c>
      <c r="U1" s="5" t="s">
        <v>31</v>
      </c>
      <c r="V1" s="5" t="s">
        <v>32</v>
      </c>
      <c r="W1" s="5" t="s">
        <v>33</v>
      </c>
      <c r="X1" s="5" t="s">
        <v>34</v>
      </c>
      <c r="Y1" s="5" t="s">
        <v>35</v>
      </c>
      <c r="Z1" s="5" t="s">
        <v>36</v>
      </c>
      <c r="AA1" s="5" t="s">
        <v>37</v>
      </c>
      <c r="AB1" s="5" t="s">
        <v>38</v>
      </c>
      <c r="AC1" s="430"/>
      <c r="AD1" s="254" t="s">
        <v>40</v>
      </c>
      <c r="AE1" s="255" t="s">
        <v>41</v>
      </c>
      <c r="AF1" s="256" t="s">
        <v>42</v>
      </c>
      <c r="AG1" s="249" t="s">
        <v>43</v>
      </c>
      <c r="AH1" s="68" t="s">
        <v>44</v>
      </c>
      <c r="AI1" s="11" t="s">
        <v>45</v>
      </c>
      <c r="AJ1" s="11" t="s">
        <v>46</v>
      </c>
      <c r="AK1" s="11" t="s">
        <v>47</v>
      </c>
      <c r="AL1" s="12" t="s">
        <v>48</v>
      </c>
      <c r="AM1" s="12" t="s">
        <v>49</v>
      </c>
      <c r="AN1" s="11" t="s">
        <v>50</v>
      </c>
      <c r="AO1" s="11" t="s">
        <v>51</v>
      </c>
      <c r="AP1" s="13" t="s">
        <v>52</v>
      </c>
      <c r="AQ1" s="14" t="s">
        <v>53</v>
      </c>
      <c r="AR1" s="14" t="s">
        <v>54</v>
      </c>
      <c r="AS1" s="14" t="s">
        <v>55</v>
      </c>
      <c r="AT1" s="14" t="s">
        <v>56</v>
      </c>
      <c r="AU1" s="14" t="s">
        <v>57</v>
      </c>
      <c r="AV1" s="14" t="s">
        <v>58</v>
      </c>
      <c r="AW1" s="14" t="s">
        <v>59</v>
      </c>
      <c r="AX1" s="14" t="s">
        <v>60</v>
      </c>
      <c r="AY1" s="15" t="s">
        <v>61</v>
      </c>
      <c r="AZ1" s="15" t="s">
        <v>62</v>
      </c>
      <c r="BA1" s="15" t="s">
        <v>63</v>
      </c>
      <c r="BB1" s="15" t="s">
        <v>64</v>
      </c>
      <c r="BC1" s="15" t="s">
        <v>65</v>
      </c>
      <c r="BD1" s="15" t="s">
        <v>66</v>
      </c>
      <c r="BE1" s="16" t="s">
        <v>67</v>
      </c>
      <c r="BF1" s="16" t="s">
        <v>68</v>
      </c>
      <c r="BG1" s="16" t="s">
        <v>69</v>
      </c>
      <c r="BH1" s="16" t="s">
        <v>70</v>
      </c>
      <c r="BI1" s="16" t="s">
        <v>71</v>
      </c>
      <c r="BJ1" s="375" t="s">
        <v>72</v>
      </c>
      <c r="BK1" s="375" t="s">
        <v>73</v>
      </c>
      <c r="BL1" s="375" t="s">
        <v>74</v>
      </c>
      <c r="BM1" s="375" t="s">
        <v>75</v>
      </c>
      <c r="BN1" s="375" t="s">
        <v>76</v>
      </c>
      <c r="BO1" s="19" t="s">
        <v>77</v>
      </c>
      <c r="BP1" s="19" t="s">
        <v>78</v>
      </c>
      <c r="BQ1" s="19" t="s">
        <v>79</v>
      </c>
      <c r="BR1" s="19" t="s">
        <v>80</v>
      </c>
      <c r="BS1" s="19" t="s">
        <v>81</v>
      </c>
      <c r="BT1" s="19" t="s">
        <v>82</v>
      </c>
      <c r="BU1" s="19" t="s">
        <v>83</v>
      </c>
      <c r="BV1" s="19" t="s">
        <v>84</v>
      </c>
      <c r="BW1" s="19" t="s">
        <v>85</v>
      </c>
      <c r="BX1" s="19" t="s">
        <v>86</v>
      </c>
      <c r="BY1" s="19" t="s">
        <v>87</v>
      </c>
      <c r="BZ1" s="19" t="s">
        <v>88</v>
      </c>
      <c r="CA1" s="19" t="s">
        <v>89</v>
      </c>
      <c r="CB1" s="19" t="s">
        <v>90</v>
      </c>
      <c r="CC1" s="19" t="s">
        <v>91</v>
      </c>
    </row>
    <row r="2" spans="1:81" ht="66" hidden="1" customHeight="1" x14ac:dyDescent="0.35">
      <c r="A2" s="21">
        <v>6</v>
      </c>
      <c r="B2" s="21">
        <v>1</v>
      </c>
      <c r="C2" s="21" t="s">
        <v>97</v>
      </c>
      <c r="D2" s="21" t="s">
        <v>98</v>
      </c>
      <c r="E2" s="376" t="s">
        <v>99</v>
      </c>
      <c r="F2" s="25">
        <v>1</v>
      </c>
      <c r="G2" s="377" t="s">
        <v>100</v>
      </c>
      <c r="H2" s="27" t="s">
        <v>101</v>
      </c>
      <c r="I2" s="389" t="s">
        <v>543</v>
      </c>
      <c r="J2" s="25" t="s">
        <v>103</v>
      </c>
      <c r="K2" s="25"/>
      <c r="L2" s="25" t="s">
        <v>104</v>
      </c>
      <c r="M2" s="25" t="s">
        <v>105</v>
      </c>
      <c r="N2" s="25" t="s">
        <v>544</v>
      </c>
      <c r="O2" s="80" t="s">
        <v>545</v>
      </c>
      <c r="P2" s="25"/>
      <c r="Q2" s="25"/>
      <c r="R2" s="25"/>
      <c r="S2" s="25" t="s">
        <v>107</v>
      </c>
      <c r="T2" s="25" t="s">
        <v>206</v>
      </c>
      <c r="U2" s="25"/>
      <c r="V2" s="25"/>
      <c r="W2" s="25"/>
      <c r="X2" s="25"/>
      <c r="Y2" s="25"/>
      <c r="Z2" s="25"/>
      <c r="AA2" s="25" t="s">
        <v>109</v>
      </c>
      <c r="AB2" s="25" t="s">
        <v>110</v>
      </c>
      <c r="AC2" s="378"/>
      <c r="AD2" s="257">
        <f>AE2+AF2+AG2</f>
        <v>102080</v>
      </c>
      <c r="AE2" s="431">
        <f>AJ2+AK2</f>
        <v>102080</v>
      </c>
      <c r="AF2" s="431">
        <f>AL2+AM2</f>
        <v>0</v>
      </c>
      <c r="AG2" s="250">
        <f>(AN2+AO2)</f>
        <v>0</v>
      </c>
      <c r="AH2" s="432">
        <f>AJ2+AL2+AN2</f>
        <v>86080</v>
      </c>
      <c r="AI2" s="431">
        <f>AK2+AM2+AO2</f>
        <v>16000</v>
      </c>
      <c r="AJ2" s="431">
        <f>0.8*AS2</f>
        <v>86080</v>
      </c>
      <c r="AK2" s="431">
        <f>0.8*AT2</f>
        <v>16000</v>
      </c>
      <c r="AL2" s="431">
        <f>0.8*AU2</f>
        <v>0</v>
      </c>
      <c r="AM2" s="431">
        <f>0.8*AV2</f>
        <v>0</v>
      </c>
      <c r="AN2" s="431">
        <f>AW2</f>
        <v>0</v>
      </c>
      <c r="AO2" s="431">
        <f>AX2</f>
        <v>0</v>
      </c>
      <c r="AP2" s="433">
        <f>AQ2+AR2</f>
        <v>127600</v>
      </c>
      <c r="AQ2" s="433">
        <f>AS2+AU2+AW2</f>
        <v>107600</v>
      </c>
      <c r="AR2" s="433">
        <f>AT2+AV2+AX2</f>
        <v>20000</v>
      </c>
      <c r="AS2" s="433">
        <f>BE2*'Données de référence'!$B$3+Rappel_2020!BF2*'Données de référence'!$B$2+Rappel_2020!BG2*'Données de référence'!$B$4+Rappel_2020!BH2</f>
        <v>107600</v>
      </c>
      <c r="AT2" s="433">
        <f>BI2</f>
        <v>20000</v>
      </c>
      <c r="AU2" s="433">
        <f>BJ2*'Données de référence'!$C$3+Rappel_2020!BK2*'Données de référence'!$C$2+Rappel_2020!BL2*'Données de référence'!$C$4+Rappel_2020!BM2</f>
        <v>0</v>
      </c>
      <c r="AV2" s="433">
        <f>BN2</f>
        <v>0</v>
      </c>
      <c r="AW2" s="433">
        <f>(AY2+BA2+BC2)*1.046</f>
        <v>0</v>
      </c>
      <c r="AX2" s="433">
        <f>AZ2+BB2+BD2</f>
        <v>0</v>
      </c>
      <c r="AY2" s="433">
        <f>BO2*'Données de référence'!$D$3+Rappel_2020!BP2*'Données de référence'!$D$2+Rappel_2020!BQ2*'Données de référence'!$D$4+Rappel_2020!BR2</f>
        <v>0</v>
      </c>
      <c r="AZ2" s="433">
        <f>BS2</f>
        <v>0</v>
      </c>
      <c r="BA2" s="433">
        <f>BT2*'Données de référence'!$D$3+Rappel_2020!BU2*'Données de référence'!$D$2+Rappel_2020!BV2*'Données de référence'!$D$4+Rappel_2020!BW2</f>
        <v>0</v>
      </c>
      <c r="BB2" s="433">
        <f>BX2</f>
        <v>0</v>
      </c>
      <c r="BC2" s="433">
        <f>Rappel_2020!BY2*'Données de référence'!$D$3+Rappel_2020!BZ2*'Données de référence'!$D$2+Rappel_2020!CA2*'Données de référence'!$D$4+Rappel_2020!CB2</f>
        <v>0</v>
      </c>
      <c r="BD2" s="433">
        <f>CC2</f>
        <v>0</v>
      </c>
      <c r="BE2" s="106">
        <v>120</v>
      </c>
      <c r="BF2" s="106"/>
      <c r="BG2" s="106">
        <v>380</v>
      </c>
      <c r="BH2" s="106">
        <v>60000</v>
      </c>
      <c r="BI2" s="106">
        <v>20000</v>
      </c>
      <c r="BJ2" s="375"/>
      <c r="BK2" s="375"/>
      <c r="BL2" s="375"/>
      <c r="BM2" s="375"/>
      <c r="BN2" s="375"/>
      <c r="BO2" s="382"/>
      <c r="BP2" s="382"/>
      <c r="BQ2" s="382"/>
      <c r="BR2" s="382"/>
      <c r="BS2" s="382"/>
      <c r="BT2" s="382"/>
      <c r="BU2" s="382"/>
      <c r="BV2" s="382"/>
      <c r="BW2" s="382"/>
      <c r="BX2" s="382"/>
      <c r="BY2" s="382"/>
      <c r="BZ2" s="382"/>
      <c r="CA2" s="382"/>
      <c r="CB2" s="382"/>
      <c r="CC2" s="382"/>
    </row>
    <row r="3" spans="1:81" ht="60" hidden="1" customHeight="1" x14ac:dyDescent="0.35">
      <c r="A3" s="25">
        <v>6</v>
      </c>
      <c r="B3" s="25">
        <v>1</v>
      </c>
      <c r="C3" s="25" t="s">
        <v>97</v>
      </c>
      <c r="D3" s="25" t="s">
        <v>98</v>
      </c>
      <c r="E3" s="42" t="s">
        <v>99</v>
      </c>
      <c r="F3" s="25">
        <v>2</v>
      </c>
      <c r="G3" s="384" t="s">
        <v>118</v>
      </c>
      <c r="H3" s="43" t="s">
        <v>119</v>
      </c>
      <c r="I3" s="43" t="s">
        <v>546</v>
      </c>
      <c r="J3" s="25" t="s">
        <v>103</v>
      </c>
      <c r="K3" s="385"/>
      <c r="L3" s="25" t="s">
        <v>104</v>
      </c>
      <c r="M3" s="385" t="s">
        <v>105</v>
      </c>
      <c r="N3" s="25" t="s">
        <v>106</v>
      </c>
      <c r="O3" s="385"/>
      <c r="P3" s="385"/>
      <c r="Q3" s="385"/>
      <c r="R3" s="385"/>
      <c r="S3" s="25" t="s">
        <v>107</v>
      </c>
      <c r="T3" s="25" t="s">
        <v>206</v>
      </c>
      <c r="U3" s="25"/>
      <c r="V3" s="385"/>
      <c r="W3" s="25"/>
      <c r="X3" s="385"/>
      <c r="Y3" s="385"/>
      <c r="Z3" s="385"/>
      <c r="AA3" s="25" t="s">
        <v>121</v>
      </c>
      <c r="AB3" s="25" t="s">
        <v>110</v>
      </c>
      <c r="AC3" s="384"/>
      <c r="AD3" s="257">
        <f t="shared" ref="AD3:AD66" si="0">AE3+AF3+AG3</f>
        <v>144784</v>
      </c>
      <c r="AE3" s="431">
        <f t="shared" ref="AE3:AE66" si="1">AJ3+AK3</f>
        <v>144784</v>
      </c>
      <c r="AF3" s="431">
        <f t="shared" ref="AF3:AF66" si="2">AL3+AM3</f>
        <v>0</v>
      </c>
      <c r="AG3" s="250">
        <f t="shared" ref="AG3:AG66" si="3">(AN3+AO3)</f>
        <v>0</v>
      </c>
      <c r="AH3" s="432">
        <f t="shared" ref="AH3:AH66" si="4">AJ3+AL3+AN3</f>
        <v>142784</v>
      </c>
      <c r="AI3" s="431">
        <f t="shared" ref="AI3:AI66" si="5">AK3+AM3+AO3</f>
        <v>2000</v>
      </c>
      <c r="AJ3" s="431">
        <f t="shared" ref="AJ3:AJ66" si="6">0.8*AS3</f>
        <v>142784</v>
      </c>
      <c r="AK3" s="431">
        <f t="shared" ref="AK3:AK66" si="7">0.8*AT3</f>
        <v>2000</v>
      </c>
      <c r="AL3" s="431">
        <f t="shared" ref="AL3:AL66" si="8">0.8*AU3</f>
        <v>0</v>
      </c>
      <c r="AM3" s="431">
        <f t="shared" ref="AM3:AM66" si="9">0.8*AV3</f>
        <v>0</v>
      </c>
      <c r="AN3" s="431">
        <f t="shared" ref="AN3:AN66" si="10">AW3</f>
        <v>0</v>
      </c>
      <c r="AO3" s="431">
        <f t="shared" ref="AO3:AO66" si="11">AX3</f>
        <v>0</v>
      </c>
      <c r="AP3" s="433">
        <f t="shared" ref="AP3:AP66" si="12">AQ3+AR3</f>
        <v>180980</v>
      </c>
      <c r="AQ3" s="433">
        <f t="shared" ref="AQ3:AQ66" si="13">AS3+AU3+AW3</f>
        <v>178480</v>
      </c>
      <c r="AR3" s="433">
        <f t="shared" ref="AR3:AR66" si="14">AT3+AV3+AX3</f>
        <v>2500</v>
      </c>
      <c r="AS3" s="433">
        <f>BE3*'Données de référence'!$B$3+Rappel_2020!BF3*'Données de référence'!$B$2+Rappel_2020!BG3*'Données de référence'!$B$4+Rappel_2020!BH3</f>
        <v>178480</v>
      </c>
      <c r="AT3" s="433">
        <f t="shared" ref="AT3:AT66" si="15">BI3</f>
        <v>2500</v>
      </c>
      <c r="AU3" s="433">
        <f>BJ3*'Données de référence'!$C$3+Rappel_2020!BK3*'Données de référence'!$C$2+Rappel_2020!BL3*'Données de référence'!$C$4+Rappel_2020!BM3</f>
        <v>0</v>
      </c>
      <c r="AV3" s="433">
        <f t="shared" ref="AV3:AV66" si="16">BN3</f>
        <v>0</v>
      </c>
      <c r="AW3" s="433">
        <f t="shared" ref="AW3:AW66" si="17">(AY3+BA3+BC3)*1.046</f>
        <v>0</v>
      </c>
      <c r="AX3" s="433">
        <f t="shared" ref="AX3:AX66" si="18">AZ3+BB3+BD3</f>
        <v>0</v>
      </c>
      <c r="AY3" s="433">
        <f>BO3*'Données de référence'!$D$3+Rappel_2020!BP3*'Données de référence'!$D$2+Rappel_2020!BQ3*'Données de référence'!$D$4+Rappel_2020!BR3</f>
        <v>0</v>
      </c>
      <c r="AZ3" s="433">
        <f t="shared" ref="AZ3:AZ66" si="19">BS3</f>
        <v>0</v>
      </c>
      <c r="BA3" s="433">
        <f>BT3*'Données de référence'!$D$3+Rappel_2020!BU3*'Données de référence'!$D$2+Rappel_2020!BV3*'Données de référence'!$D$4+Rappel_2020!BW3</f>
        <v>0</v>
      </c>
      <c r="BB3" s="433">
        <f t="shared" ref="BB3:BB66" si="20">BX3</f>
        <v>0</v>
      </c>
      <c r="BC3" s="433">
        <f>Rappel_2020!BY3*'Données de référence'!$D$3+Rappel_2020!BZ3*'Données de référence'!$D$2+Rappel_2020!CA3*'Données de référence'!$D$4+Rappel_2020!CB3</f>
        <v>0</v>
      </c>
      <c r="BD3" s="433">
        <f t="shared" ref="BD3:BD66" si="21">CC3</f>
        <v>0</v>
      </c>
      <c r="BE3" s="106">
        <v>200</v>
      </c>
      <c r="BF3" s="106"/>
      <c r="BG3" s="106">
        <v>1760</v>
      </c>
      <c r="BH3" s="106"/>
      <c r="BI3" s="106">
        <v>2500</v>
      </c>
      <c r="BJ3" s="375"/>
      <c r="BK3" s="375"/>
      <c r="BL3" s="375"/>
      <c r="BM3" s="375"/>
      <c r="BN3" s="375"/>
      <c r="BO3" s="382"/>
      <c r="BP3" s="382"/>
      <c r="BQ3" s="382"/>
      <c r="BR3" s="382"/>
      <c r="BS3" s="382"/>
      <c r="BT3" s="382"/>
      <c r="BU3" s="382"/>
      <c r="BV3" s="382"/>
      <c r="BW3" s="382"/>
      <c r="BX3" s="382"/>
      <c r="BY3" s="382"/>
      <c r="BZ3" s="382"/>
      <c r="CA3" s="382"/>
      <c r="CB3" s="382"/>
      <c r="CC3" s="382"/>
    </row>
    <row r="4" spans="1:81" ht="39.75" hidden="1" customHeight="1" x14ac:dyDescent="0.35">
      <c r="A4" s="25">
        <v>6</v>
      </c>
      <c r="B4" s="25">
        <v>1</v>
      </c>
      <c r="C4" s="25" t="s">
        <v>97</v>
      </c>
      <c r="D4" s="25" t="s">
        <v>98</v>
      </c>
      <c r="E4" s="42" t="s">
        <v>99</v>
      </c>
      <c r="F4" s="25">
        <v>3</v>
      </c>
      <c r="G4" s="401" t="s">
        <v>122</v>
      </c>
      <c r="H4" s="245" t="s">
        <v>123</v>
      </c>
      <c r="I4" s="113" t="s">
        <v>547</v>
      </c>
      <c r="J4" s="25" t="s">
        <v>103</v>
      </c>
      <c r="K4" s="25" t="s">
        <v>548</v>
      </c>
      <c r="L4" s="25" t="s">
        <v>104</v>
      </c>
      <c r="M4" s="25" t="s">
        <v>105</v>
      </c>
      <c r="N4" s="25" t="s">
        <v>549</v>
      </c>
      <c r="O4" s="80" t="s">
        <v>550</v>
      </c>
      <c r="P4" s="25"/>
      <c r="Q4" s="25"/>
      <c r="R4" s="25"/>
      <c r="S4" s="240" t="s">
        <v>125</v>
      </c>
      <c r="T4" s="240" t="s">
        <v>206</v>
      </c>
      <c r="U4" s="25"/>
      <c r="V4" s="25"/>
      <c r="W4" s="25"/>
      <c r="X4" s="25"/>
      <c r="Y4" s="25"/>
      <c r="Z4" s="25"/>
      <c r="AA4" s="25" t="s">
        <v>126</v>
      </c>
      <c r="AB4" s="25" t="s">
        <v>127</v>
      </c>
      <c r="AC4" s="378"/>
      <c r="AD4" s="257">
        <f t="shared" si="0"/>
        <v>12340.24</v>
      </c>
      <c r="AE4" s="431">
        <f t="shared" si="1"/>
        <v>0</v>
      </c>
      <c r="AF4" s="431">
        <f t="shared" si="2"/>
        <v>12340.24</v>
      </c>
      <c r="AG4" s="250">
        <f t="shared" si="3"/>
        <v>0</v>
      </c>
      <c r="AH4" s="432">
        <f t="shared" si="4"/>
        <v>12340.24</v>
      </c>
      <c r="AI4" s="431">
        <f t="shared" si="5"/>
        <v>0</v>
      </c>
      <c r="AJ4" s="431">
        <f t="shared" si="6"/>
        <v>0</v>
      </c>
      <c r="AK4" s="431">
        <f t="shared" si="7"/>
        <v>0</v>
      </c>
      <c r="AL4" s="431">
        <f t="shared" si="8"/>
        <v>12340.24</v>
      </c>
      <c r="AM4" s="431">
        <f t="shared" si="9"/>
        <v>0</v>
      </c>
      <c r="AN4" s="431">
        <f t="shared" si="10"/>
        <v>0</v>
      </c>
      <c r="AO4" s="431">
        <f t="shared" si="11"/>
        <v>0</v>
      </c>
      <c r="AP4" s="433">
        <f t="shared" si="12"/>
        <v>15425.3</v>
      </c>
      <c r="AQ4" s="433">
        <f t="shared" si="13"/>
        <v>15425.3</v>
      </c>
      <c r="AR4" s="433">
        <f t="shared" si="14"/>
        <v>0</v>
      </c>
      <c r="AS4" s="433">
        <f>BE4*'Données de référence'!$B$3+Rappel_2020!BF4*'Données de référence'!$B$2+Rappel_2020!BG4*'Données de référence'!$B$4+Rappel_2020!BH4</f>
        <v>0</v>
      </c>
      <c r="AT4" s="433">
        <f t="shared" si="15"/>
        <v>0</v>
      </c>
      <c r="AU4" s="433">
        <f>BJ4*'Données de référence'!$C$3+Rappel_2020!BK4*'Données de référence'!$C$2+Rappel_2020!BL4*'Données de référence'!$C$4+Rappel_2020!BM4</f>
        <v>15425.3</v>
      </c>
      <c r="AV4" s="433">
        <f t="shared" si="16"/>
        <v>0</v>
      </c>
      <c r="AW4" s="433">
        <f t="shared" si="17"/>
        <v>0</v>
      </c>
      <c r="AX4" s="433">
        <f t="shared" si="18"/>
        <v>0</v>
      </c>
      <c r="AY4" s="433">
        <f>BO4*'Données de référence'!$D$3+Rappel_2020!BP4*'Données de référence'!$D$2+Rappel_2020!BQ4*'Données de référence'!$D$4+Rappel_2020!BR4</f>
        <v>0</v>
      </c>
      <c r="AZ4" s="433">
        <f t="shared" si="19"/>
        <v>0</v>
      </c>
      <c r="BA4" s="433">
        <f>BT4*'Données de référence'!$D$3+Rappel_2020!BU4*'Données de référence'!$D$2+Rappel_2020!BV4*'Données de référence'!$D$4+Rappel_2020!BW4</f>
        <v>0</v>
      </c>
      <c r="BB4" s="433">
        <f t="shared" si="20"/>
        <v>0</v>
      </c>
      <c r="BC4" s="433">
        <f>Rappel_2020!BY4*'Données de référence'!$D$3+Rappel_2020!BZ4*'Données de référence'!$D$2+Rappel_2020!CA4*'Données de référence'!$D$4+Rappel_2020!CB4</f>
        <v>0</v>
      </c>
      <c r="BD4" s="433">
        <f t="shared" si="21"/>
        <v>0</v>
      </c>
      <c r="BE4" s="48"/>
      <c r="BF4" s="48"/>
      <c r="BG4" s="48"/>
      <c r="BH4" s="48"/>
      <c r="BI4" s="48"/>
      <c r="BJ4" s="375">
        <v>80</v>
      </c>
      <c r="BK4" s="375"/>
      <c r="BL4" s="375">
        <v>150</v>
      </c>
      <c r="BM4" s="375"/>
      <c r="BN4" s="375"/>
      <c r="BO4" s="382"/>
      <c r="BP4" s="382"/>
      <c r="BQ4" s="382"/>
      <c r="BR4" s="382"/>
      <c r="BS4" s="382"/>
      <c r="BT4" s="382"/>
      <c r="BU4" s="382"/>
      <c r="BV4" s="382"/>
      <c r="BW4" s="382"/>
      <c r="BX4" s="382"/>
      <c r="BY4" s="382"/>
      <c r="BZ4" s="382"/>
      <c r="CA4" s="382"/>
      <c r="CB4" s="382"/>
      <c r="CC4" s="382"/>
    </row>
    <row r="5" spans="1:81" ht="39.75" hidden="1" customHeight="1" x14ac:dyDescent="0.35">
      <c r="A5" s="25">
        <v>6</v>
      </c>
      <c r="B5" s="25">
        <v>1</v>
      </c>
      <c r="C5" s="25" t="s">
        <v>97</v>
      </c>
      <c r="D5" s="25" t="s">
        <v>98</v>
      </c>
      <c r="E5" s="42" t="s">
        <v>99</v>
      </c>
      <c r="F5" s="25">
        <v>4</v>
      </c>
      <c r="G5" s="386" t="s">
        <v>128</v>
      </c>
      <c r="H5" s="386" t="s">
        <v>551</v>
      </c>
      <c r="I5" s="43" t="s">
        <v>552</v>
      </c>
      <c r="J5" s="25" t="s">
        <v>114</v>
      </c>
      <c r="K5" s="25"/>
      <c r="L5" s="25" t="s">
        <v>115</v>
      </c>
      <c r="M5" s="25" t="s">
        <v>165</v>
      </c>
      <c r="N5" s="25" t="s">
        <v>553</v>
      </c>
      <c r="O5" s="80" t="s">
        <v>554</v>
      </c>
      <c r="P5" s="25" t="s">
        <v>555</v>
      </c>
      <c r="Q5" s="25"/>
      <c r="R5" s="25"/>
      <c r="S5" s="25" t="s">
        <v>107</v>
      </c>
      <c r="T5" s="25" t="s">
        <v>206</v>
      </c>
      <c r="U5" s="25"/>
      <c r="V5" s="25"/>
      <c r="W5" s="25"/>
      <c r="X5" s="25"/>
      <c r="Y5" s="25"/>
      <c r="Z5" s="25"/>
      <c r="AA5" s="25" t="s">
        <v>109</v>
      </c>
      <c r="AB5" s="25" t="s">
        <v>110</v>
      </c>
      <c r="AC5" s="378"/>
      <c r="AD5" s="257">
        <f t="shared" si="0"/>
        <v>27264</v>
      </c>
      <c r="AE5" s="431">
        <f t="shared" si="1"/>
        <v>27264</v>
      </c>
      <c r="AF5" s="431">
        <f t="shared" si="2"/>
        <v>0</v>
      </c>
      <c r="AG5" s="250">
        <f t="shared" si="3"/>
        <v>0</v>
      </c>
      <c r="AH5" s="432">
        <f t="shared" si="4"/>
        <v>27264</v>
      </c>
      <c r="AI5" s="431">
        <f t="shared" si="5"/>
        <v>0</v>
      </c>
      <c r="AJ5" s="431">
        <f t="shared" si="6"/>
        <v>27264</v>
      </c>
      <c r="AK5" s="431">
        <f t="shared" si="7"/>
        <v>0</v>
      </c>
      <c r="AL5" s="431">
        <f t="shared" si="8"/>
        <v>0</v>
      </c>
      <c r="AM5" s="431">
        <f t="shared" si="9"/>
        <v>0</v>
      </c>
      <c r="AN5" s="431">
        <f t="shared" si="10"/>
        <v>0</v>
      </c>
      <c r="AO5" s="431">
        <f t="shared" si="11"/>
        <v>0</v>
      </c>
      <c r="AP5" s="433">
        <f t="shared" si="12"/>
        <v>34080</v>
      </c>
      <c r="AQ5" s="433">
        <f t="shared" si="13"/>
        <v>34080</v>
      </c>
      <c r="AR5" s="433">
        <f t="shared" si="14"/>
        <v>0</v>
      </c>
      <c r="AS5" s="433">
        <f>BE5*'Données de référence'!$B$3+Rappel_2020!BF5*'Données de référence'!$B$2+Rappel_2020!BG5*'Données de référence'!$B$4+Rappel_2020!BH5</f>
        <v>34080</v>
      </c>
      <c r="AT5" s="433">
        <f t="shared" si="15"/>
        <v>0</v>
      </c>
      <c r="AU5" s="433">
        <f>BJ5*'Données de référence'!$C$3+Rappel_2020!BK5*'Données de référence'!$C$2+Rappel_2020!BL5*'Données de référence'!$C$4+Rappel_2020!BM5</f>
        <v>0</v>
      </c>
      <c r="AV5" s="433">
        <f t="shared" si="16"/>
        <v>0</v>
      </c>
      <c r="AW5" s="433">
        <f t="shared" si="17"/>
        <v>0</v>
      </c>
      <c r="AX5" s="433">
        <f t="shared" si="18"/>
        <v>0</v>
      </c>
      <c r="AY5" s="433">
        <f>BO5*'Données de référence'!$D$3+Rappel_2020!BP5*'Données de référence'!$D$2+Rappel_2020!BQ5*'Données de référence'!$D$4+Rappel_2020!BR5</f>
        <v>0</v>
      </c>
      <c r="AZ5" s="433">
        <f t="shared" si="19"/>
        <v>0</v>
      </c>
      <c r="BA5" s="433">
        <f>BT5*'Données de référence'!$D$3+Rappel_2020!BU5*'Données de référence'!$D$2+Rappel_2020!BV5*'Données de référence'!$D$4+Rappel_2020!BW5</f>
        <v>0</v>
      </c>
      <c r="BB5" s="433">
        <f t="shared" si="20"/>
        <v>0</v>
      </c>
      <c r="BC5" s="433">
        <f>Rappel_2020!BY5*'Données de référence'!$D$3+Rappel_2020!BZ5*'Données de référence'!$D$2+Rappel_2020!CA5*'Données de référence'!$D$4+Rappel_2020!CB5</f>
        <v>0</v>
      </c>
      <c r="BD5" s="433">
        <f t="shared" si="21"/>
        <v>0</v>
      </c>
      <c r="BE5" s="106">
        <v>80</v>
      </c>
      <c r="BF5" s="106"/>
      <c r="BG5" s="106">
        <v>280</v>
      </c>
      <c r="BH5" s="106"/>
      <c r="BI5" s="106"/>
      <c r="BJ5" s="375"/>
      <c r="BK5" s="375"/>
      <c r="BL5" s="375"/>
      <c r="BM5" s="375"/>
      <c r="BN5" s="375"/>
      <c r="BO5" s="382"/>
      <c r="BP5" s="382"/>
      <c r="BQ5" s="382"/>
      <c r="BR5" s="382"/>
      <c r="BS5" s="382"/>
      <c r="BT5" s="382"/>
      <c r="BU5" s="382"/>
      <c r="BV5" s="382"/>
      <c r="BW5" s="382"/>
      <c r="BX5" s="382"/>
      <c r="BY5" s="382"/>
      <c r="BZ5" s="382"/>
      <c r="CA5" s="382"/>
      <c r="CB5" s="382"/>
      <c r="CC5" s="382"/>
    </row>
    <row r="6" spans="1:81" ht="39.75" hidden="1" customHeight="1" x14ac:dyDescent="0.35">
      <c r="A6" s="25">
        <v>6</v>
      </c>
      <c r="B6" s="25">
        <v>1</v>
      </c>
      <c r="C6" s="25" t="s">
        <v>97</v>
      </c>
      <c r="D6" s="25" t="s">
        <v>98</v>
      </c>
      <c r="E6" s="42" t="s">
        <v>132</v>
      </c>
      <c r="F6" s="25">
        <v>5</v>
      </c>
      <c r="G6" s="377" t="s">
        <v>133</v>
      </c>
      <c r="H6" s="27" t="s">
        <v>134</v>
      </c>
      <c r="I6" s="378" t="s">
        <v>556</v>
      </c>
      <c r="J6" s="25" t="s">
        <v>103</v>
      </c>
      <c r="K6" s="25"/>
      <c r="L6" s="25" t="s">
        <v>104</v>
      </c>
      <c r="M6" s="25" t="s">
        <v>105</v>
      </c>
      <c r="N6" s="25" t="s">
        <v>106</v>
      </c>
      <c r="O6" s="25"/>
      <c r="P6" s="25"/>
      <c r="Q6" s="25"/>
      <c r="R6" s="25"/>
      <c r="S6" s="25" t="s">
        <v>107</v>
      </c>
      <c r="T6" s="25" t="s">
        <v>206</v>
      </c>
      <c r="U6" s="25"/>
      <c r="V6" s="25"/>
      <c r="W6" s="25"/>
      <c r="X6" s="25"/>
      <c r="Y6" s="25"/>
      <c r="Z6" s="25"/>
      <c r="AA6" s="25" t="s">
        <v>121</v>
      </c>
      <c r="AB6" s="25" t="s">
        <v>110</v>
      </c>
      <c r="AC6" s="378"/>
      <c r="AD6" s="257">
        <f t="shared" si="0"/>
        <v>34448</v>
      </c>
      <c r="AE6" s="431">
        <f t="shared" si="1"/>
        <v>34448</v>
      </c>
      <c r="AF6" s="431">
        <f t="shared" si="2"/>
        <v>0</v>
      </c>
      <c r="AG6" s="250">
        <f t="shared" si="3"/>
        <v>0</v>
      </c>
      <c r="AH6" s="432">
        <f t="shared" si="4"/>
        <v>32448</v>
      </c>
      <c r="AI6" s="431">
        <f t="shared" si="5"/>
        <v>2000</v>
      </c>
      <c r="AJ6" s="431">
        <f t="shared" si="6"/>
        <v>32448</v>
      </c>
      <c r="AK6" s="431">
        <f t="shared" si="7"/>
        <v>2000</v>
      </c>
      <c r="AL6" s="431">
        <f t="shared" si="8"/>
        <v>0</v>
      </c>
      <c r="AM6" s="431">
        <f t="shared" si="9"/>
        <v>0</v>
      </c>
      <c r="AN6" s="431">
        <f t="shared" si="10"/>
        <v>0</v>
      </c>
      <c r="AO6" s="431">
        <f t="shared" si="11"/>
        <v>0</v>
      </c>
      <c r="AP6" s="433">
        <f t="shared" si="12"/>
        <v>43060</v>
      </c>
      <c r="AQ6" s="433">
        <f t="shared" si="13"/>
        <v>40560</v>
      </c>
      <c r="AR6" s="433">
        <f t="shared" si="14"/>
        <v>2500</v>
      </c>
      <c r="AS6" s="433">
        <f>BE6*'Données de référence'!$B$3+Rappel_2020!BF6*'Données de référence'!$B$2+Rappel_2020!BG6*'Données de référence'!$B$4+Rappel_2020!BH6</f>
        <v>40560</v>
      </c>
      <c r="AT6" s="433">
        <f t="shared" si="15"/>
        <v>2500</v>
      </c>
      <c r="AU6" s="433">
        <f>BJ6*'Données de référence'!$C$3+Rappel_2020!BK6*'Données de référence'!$C$2+Rappel_2020!BL6*'Données de référence'!$C$4+Rappel_2020!BM6</f>
        <v>0</v>
      </c>
      <c r="AV6" s="433">
        <f t="shared" si="16"/>
        <v>0</v>
      </c>
      <c r="AW6" s="433">
        <f t="shared" si="17"/>
        <v>0</v>
      </c>
      <c r="AX6" s="433">
        <f t="shared" si="18"/>
        <v>0</v>
      </c>
      <c r="AY6" s="433">
        <f>BO6*'Données de référence'!$D$3+Rappel_2020!BP6*'Données de référence'!$D$2+Rappel_2020!BQ6*'Données de référence'!$D$4+Rappel_2020!BR6</f>
        <v>0</v>
      </c>
      <c r="AZ6" s="433">
        <f t="shared" si="19"/>
        <v>0</v>
      </c>
      <c r="BA6" s="433">
        <f>BT6*'Données de référence'!$D$3+Rappel_2020!BU6*'Données de référence'!$D$2+Rappel_2020!BV6*'Données de référence'!$D$4+Rappel_2020!BW6</f>
        <v>0</v>
      </c>
      <c r="BB6" s="433">
        <f t="shared" si="20"/>
        <v>0</v>
      </c>
      <c r="BC6" s="433">
        <f>Rappel_2020!BY6*'Données de référence'!$D$3+Rappel_2020!BZ6*'Données de référence'!$D$2+Rappel_2020!CA6*'Données de référence'!$D$4+Rappel_2020!CB6</f>
        <v>0</v>
      </c>
      <c r="BD6" s="433">
        <f t="shared" si="21"/>
        <v>0</v>
      </c>
      <c r="BE6" s="106">
        <v>120</v>
      </c>
      <c r="BF6" s="106"/>
      <c r="BG6" s="106">
        <v>300</v>
      </c>
      <c r="BH6" s="106"/>
      <c r="BI6" s="106">
        <v>2500</v>
      </c>
      <c r="BJ6" s="375"/>
      <c r="BK6" s="375"/>
      <c r="BL6" s="375"/>
      <c r="BM6" s="375"/>
      <c r="BN6" s="375"/>
      <c r="BO6" s="50"/>
      <c r="BP6" s="50"/>
      <c r="BQ6" s="50"/>
      <c r="BR6" s="50"/>
      <c r="BS6" s="50"/>
      <c r="BT6" s="50"/>
      <c r="BU6" s="50"/>
      <c r="BV6" s="50"/>
      <c r="BW6" s="50"/>
      <c r="BX6" s="50"/>
      <c r="BY6" s="50"/>
      <c r="BZ6" s="50"/>
      <c r="CA6" s="50"/>
      <c r="CB6" s="50"/>
      <c r="CC6" s="50"/>
    </row>
    <row r="7" spans="1:81" ht="39.75" customHeight="1" x14ac:dyDescent="0.35">
      <c r="A7" s="25">
        <v>6</v>
      </c>
      <c r="B7" s="25">
        <v>1</v>
      </c>
      <c r="C7" s="25" t="s">
        <v>97</v>
      </c>
      <c r="D7" s="25" t="s">
        <v>98</v>
      </c>
      <c r="E7" s="42" t="s">
        <v>132</v>
      </c>
      <c r="F7" s="25">
        <v>6</v>
      </c>
      <c r="G7" s="377" t="s">
        <v>136</v>
      </c>
      <c r="H7" s="27" t="s">
        <v>557</v>
      </c>
      <c r="I7" s="389" t="s">
        <v>558</v>
      </c>
      <c r="J7" s="25" t="s">
        <v>103</v>
      </c>
      <c r="K7" s="25"/>
      <c r="L7" s="25" t="s">
        <v>104</v>
      </c>
      <c r="M7" s="25" t="s">
        <v>116</v>
      </c>
      <c r="N7" s="80" t="s">
        <v>559</v>
      </c>
      <c r="O7" s="80" t="s">
        <v>560</v>
      </c>
      <c r="P7" s="25" t="s">
        <v>561</v>
      </c>
      <c r="Q7" s="25"/>
      <c r="R7" s="25"/>
      <c r="S7" s="25" t="s">
        <v>125</v>
      </c>
      <c r="T7" s="25" t="s">
        <v>562</v>
      </c>
      <c r="U7" s="25"/>
      <c r="V7" s="25"/>
      <c r="W7" s="25"/>
      <c r="X7" s="25"/>
      <c r="Y7" s="25"/>
      <c r="Z7" s="25"/>
      <c r="AA7" s="25" t="s">
        <v>142</v>
      </c>
      <c r="AB7" s="25" t="s">
        <v>143</v>
      </c>
      <c r="AC7" s="378"/>
      <c r="AD7" s="257">
        <f t="shared" si="0"/>
        <v>18817.54</v>
      </c>
      <c r="AE7" s="431">
        <f t="shared" si="1"/>
        <v>0</v>
      </c>
      <c r="AF7" s="431">
        <f t="shared" si="2"/>
        <v>0</v>
      </c>
      <c r="AG7" s="250">
        <f t="shared" si="3"/>
        <v>18817.54</v>
      </c>
      <c r="AH7" s="432">
        <f t="shared" si="4"/>
        <v>18817.54</v>
      </c>
      <c r="AI7" s="431">
        <f t="shared" si="5"/>
        <v>0</v>
      </c>
      <c r="AJ7" s="431">
        <f t="shared" si="6"/>
        <v>0</v>
      </c>
      <c r="AK7" s="431">
        <f t="shared" si="7"/>
        <v>0</v>
      </c>
      <c r="AL7" s="431">
        <f t="shared" si="8"/>
        <v>0</v>
      </c>
      <c r="AM7" s="431">
        <f t="shared" si="9"/>
        <v>0</v>
      </c>
      <c r="AN7" s="431">
        <f t="shared" si="10"/>
        <v>18817.54</v>
      </c>
      <c r="AO7" s="431">
        <f t="shared" si="11"/>
        <v>0</v>
      </c>
      <c r="AP7" s="433">
        <f t="shared" si="12"/>
        <v>18817.54</v>
      </c>
      <c r="AQ7" s="433">
        <f t="shared" si="13"/>
        <v>18817.54</v>
      </c>
      <c r="AR7" s="433">
        <f t="shared" si="14"/>
        <v>0</v>
      </c>
      <c r="AS7" s="433">
        <f>BE7*'Données de référence'!$B$3+Rappel_2020!BF7*'Données de référence'!$B$2+Rappel_2020!BG7*'Données de référence'!$B$4+Rappel_2020!BH7</f>
        <v>0</v>
      </c>
      <c r="AT7" s="433">
        <f t="shared" si="15"/>
        <v>0</v>
      </c>
      <c r="AU7" s="433">
        <f>BJ7*'Données de référence'!$C$3+Rappel_2020!BK7*'Données de référence'!$C$2+Rappel_2020!BL7*'Données de référence'!$C$4+Rappel_2020!BM7</f>
        <v>0</v>
      </c>
      <c r="AV7" s="433">
        <f t="shared" si="16"/>
        <v>0</v>
      </c>
      <c r="AW7" s="433">
        <f t="shared" si="17"/>
        <v>18817.54</v>
      </c>
      <c r="AX7" s="433">
        <f t="shared" si="18"/>
        <v>0</v>
      </c>
      <c r="AY7" s="433">
        <f>BO7*'Données de référence'!$D$3+Rappel_2020!BP7*'Données de référence'!$D$2+Rappel_2020!BQ7*'Données de référence'!$D$4+Rappel_2020!BR7</f>
        <v>0</v>
      </c>
      <c r="AZ7" s="433">
        <f t="shared" si="19"/>
        <v>0</v>
      </c>
      <c r="BA7" s="433">
        <f>BT7*'Données de référence'!$D$3+Rappel_2020!BU7*'Données de référence'!$D$2+Rappel_2020!BV7*'Données de référence'!$D$4+Rappel_2020!BW7</f>
        <v>17990</v>
      </c>
      <c r="BB7" s="433">
        <f t="shared" si="20"/>
        <v>0</v>
      </c>
      <c r="BC7" s="433">
        <f>Rappel_2020!BY7*'Données de référence'!$D$3+Rappel_2020!BZ7*'Données de référence'!$D$2+Rappel_2020!CA7*'Données de référence'!$D$4+Rappel_2020!CB7</f>
        <v>0</v>
      </c>
      <c r="BD7" s="433">
        <f t="shared" si="21"/>
        <v>0</v>
      </c>
      <c r="BE7" s="48"/>
      <c r="BF7" s="48"/>
      <c r="BG7" s="48"/>
      <c r="BH7" s="48"/>
      <c r="BI7" s="48"/>
      <c r="BJ7" s="375"/>
      <c r="BK7" s="375"/>
      <c r="BL7" s="375"/>
      <c r="BM7" s="375"/>
      <c r="BN7" s="375"/>
      <c r="BO7" s="50"/>
      <c r="BP7" s="50"/>
      <c r="BQ7" s="50"/>
      <c r="BR7" s="50"/>
      <c r="BS7" s="50"/>
      <c r="BT7" s="246">
        <v>30</v>
      </c>
      <c r="BU7" s="50"/>
      <c r="BV7" s="247">
        <v>50</v>
      </c>
      <c r="BW7" s="50">
        <v>10000</v>
      </c>
      <c r="BX7" s="50"/>
      <c r="BY7" s="50"/>
      <c r="BZ7" s="50"/>
      <c r="CA7" s="50"/>
      <c r="CB7" s="50"/>
      <c r="CC7" s="50"/>
    </row>
    <row r="8" spans="1:81" ht="39.75" hidden="1" customHeight="1" x14ac:dyDescent="0.35">
      <c r="A8" s="25">
        <v>6</v>
      </c>
      <c r="B8" s="25">
        <v>1</v>
      </c>
      <c r="C8" s="25" t="s">
        <v>97</v>
      </c>
      <c r="D8" s="25" t="s">
        <v>98</v>
      </c>
      <c r="E8" s="42" t="s">
        <v>132</v>
      </c>
      <c r="F8" s="25">
        <v>7</v>
      </c>
      <c r="G8" s="377" t="s">
        <v>563</v>
      </c>
      <c r="H8" s="377" t="s">
        <v>564</v>
      </c>
      <c r="I8" s="401" t="s">
        <v>565</v>
      </c>
      <c r="J8" s="25" t="s">
        <v>103</v>
      </c>
      <c r="K8" s="25" t="s">
        <v>548</v>
      </c>
      <c r="L8" s="25" t="s">
        <v>115</v>
      </c>
      <c r="M8" s="96" t="s">
        <v>566</v>
      </c>
      <c r="N8" s="240" t="s">
        <v>567</v>
      </c>
      <c r="O8" s="240" t="s">
        <v>568</v>
      </c>
      <c r="P8" s="240" t="s">
        <v>569</v>
      </c>
      <c r="Q8" s="25"/>
      <c r="R8" s="25"/>
      <c r="S8" s="25" t="s">
        <v>107</v>
      </c>
      <c r="T8" s="25" t="s">
        <v>206</v>
      </c>
      <c r="U8" s="25"/>
      <c r="V8" s="25"/>
      <c r="W8" s="25"/>
      <c r="X8" s="25"/>
      <c r="Y8" s="25"/>
      <c r="Z8" s="25"/>
      <c r="AA8" s="25" t="s">
        <v>570</v>
      </c>
      <c r="AB8" s="25" t="s">
        <v>127</v>
      </c>
      <c r="AC8" s="378"/>
      <c r="AD8" s="257">
        <f t="shared" si="0"/>
        <v>7901.2800000000007</v>
      </c>
      <c r="AE8" s="431">
        <f t="shared" si="1"/>
        <v>0</v>
      </c>
      <c r="AF8" s="431">
        <f t="shared" si="2"/>
        <v>7901.2800000000007</v>
      </c>
      <c r="AG8" s="250">
        <f t="shared" si="3"/>
        <v>0</v>
      </c>
      <c r="AH8" s="432">
        <f t="shared" si="4"/>
        <v>7901.2800000000007</v>
      </c>
      <c r="AI8" s="431">
        <f t="shared" si="5"/>
        <v>0</v>
      </c>
      <c r="AJ8" s="431">
        <f t="shared" si="6"/>
        <v>0</v>
      </c>
      <c r="AK8" s="431">
        <f t="shared" si="7"/>
        <v>0</v>
      </c>
      <c r="AL8" s="431">
        <f t="shared" si="8"/>
        <v>7901.2800000000007</v>
      </c>
      <c r="AM8" s="431">
        <f t="shared" si="9"/>
        <v>0</v>
      </c>
      <c r="AN8" s="431">
        <f t="shared" si="10"/>
        <v>0</v>
      </c>
      <c r="AO8" s="431">
        <f t="shared" si="11"/>
        <v>0</v>
      </c>
      <c r="AP8" s="433">
        <f t="shared" si="12"/>
        <v>9876.6</v>
      </c>
      <c r="AQ8" s="433">
        <f t="shared" si="13"/>
        <v>9876.6</v>
      </c>
      <c r="AR8" s="433">
        <f t="shared" si="14"/>
        <v>0</v>
      </c>
      <c r="AS8" s="433">
        <f>BE8*'Données de référence'!$B$3+Rappel_2020!BF8*'Données de référence'!$B$2+Rappel_2020!BG8*'Données de référence'!$B$4+Rappel_2020!BH8</f>
        <v>0</v>
      </c>
      <c r="AT8" s="433">
        <f t="shared" si="15"/>
        <v>0</v>
      </c>
      <c r="AU8" s="433">
        <f>BJ8*'Données de référence'!$C$3+Rappel_2020!BK8*'Données de référence'!$C$2+Rappel_2020!BL8*'Données de référence'!$C$4+Rappel_2020!BM8</f>
        <v>9876.6</v>
      </c>
      <c r="AV8" s="433">
        <f t="shared" si="16"/>
        <v>0</v>
      </c>
      <c r="AW8" s="433">
        <f t="shared" si="17"/>
        <v>0</v>
      </c>
      <c r="AX8" s="433">
        <f t="shared" si="18"/>
        <v>0</v>
      </c>
      <c r="AY8" s="433">
        <f>BO8*'Données de référence'!$D$3+Rappel_2020!BP8*'Données de référence'!$D$2+Rappel_2020!BQ8*'Données de référence'!$D$4+Rappel_2020!BR8</f>
        <v>0</v>
      </c>
      <c r="AZ8" s="433">
        <f t="shared" si="19"/>
        <v>0</v>
      </c>
      <c r="BA8" s="433">
        <f>BT8*'Données de référence'!$D$3+Rappel_2020!BU8*'Données de référence'!$D$2+Rappel_2020!BV8*'Données de référence'!$D$4+Rappel_2020!BW8</f>
        <v>0</v>
      </c>
      <c r="BB8" s="433">
        <f t="shared" si="20"/>
        <v>0</v>
      </c>
      <c r="BC8" s="433">
        <f>Rappel_2020!BY8*'Données de référence'!$D$3+Rappel_2020!BZ8*'Données de référence'!$D$2+Rappel_2020!CA8*'Données de référence'!$D$4+Rappel_2020!CB8</f>
        <v>0</v>
      </c>
      <c r="BD8" s="433">
        <f t="shared" si="21"/>
        <v>0</v>
      </c>
      <c r="BE8" s="48"/>
      <c r="BF8" s="48"/>
      <c r="BG8" s="48"/>
      <c r="BH8" s="48"/>
      <c r="BI8" s="48"/>
      <c r="BJ8" s="375">
        <v>10</v>
      </c>
      <c r="BK8" s="375"/>
      <c r="BL8" s="375">
        <v>120</v>
      </c>
      <c r="BM8" s="375">
        <v>2000</v>
      </c>
      <c r="BN8" s="375"/>
      <c r="BO8" s="50"/>
      <c r="BP8" s="50"/>
      <c r="BQ8" s="50"/>
      <c r="BR8" s="50"/>
      <c r="BS8" s="50"/>
      <c r="BT8" s="50"/>
      <c r="BU8" s="50"/>
      <c r="BV8" s="50"/>
      <c r="BW8" s="50"/>
      <c r="BX8" s="50"/>
      <c r="BY8" s="50"/>
      <c r="BZ8" s="50"/>
      <c r="CA8" s="50"/>
      <c r="CB8" s="50"/>
      <c r="CC8" s="50"/>
    </row>
    <row r="9" spans="1:81" ht="39.75" customHeight="1" x14ac:dyDescent="0.35">
      <c r="A9" s="25">
        <v>6</v>
      </c>
      <c r="B9" s="25">
        <v>1</v>
      </c>
      <c r="C9" s="25" t="s">
        <v>97</v>
      </c>
      <c r="D9" s="25" t="s">
        <v>144</v>
      </c>
      <c r="E9" s="42" t="s">
        <v>132</v>
      </c>
      <c r="F9" s="25">
        <v>8</v>
      </c>
      <c r="G9" s="377" t="s">
        <v>571</v>
      </c>
      <c r="H9" s="377" t="s">
        <v>572</v>
      </c>
      <c r="I9" s="401" t="s">
        <v>573</v>
      </c>
      <c r="J9" s="25" t="s">
        <v>103</v>
      </c>
      <c r="K9" s="25"/>
      <c r="L9" s="25" t="s">
        <v>104</v>
      </c>
      <c r="M9" s="25" t="s">
        <v>105</v>
      </c>
      <c r="N9" s="25" t="s">
        <v>106</v>
      </c>
      <c r="O9" s="25"/>
      <c r="P9" s="25"/>
      <c r="Q9" s="25"/>
      <c r="R9" s="25"/>
      <c r="S9" s="25" t="s">
        <v>155</v>
      </c>
      <c r="T9" s="25" t="s">
        <v>574</v>
      </c>
      <c r="U9" s="25"/>
      <c r="V9" s="25"/>
      <c r="W9" s="25"/>
      <c r="X9" s="25"/>
      <c r="Y9" s="25"/>
      <c r="Z9" s="25"/>
      <c r="AA9" s="25" t="s">
        <v>142</v>
      </c>
      <c r="AB9" s="61" t="s">
        <v>143</v>
      </c>
      <c r="AC9" s="435"/>
      <c r="AD9" s="257">
        <f t="shared" si="0"/>
        <v>16422.2</v>
      </c>
      <c r="AE9" s="431">
        <f t="shared" si="1"/>
        <v>0</v>
      </c>
      <c r="AF9" s="431">
        <f t="shared" si="2"/>
        <v>0</v>
      </c>
      <c r="AG9" s="250">
        <f t="shared" si="3"/>
        <v>16422.2</v>
      </c>
      <c r="AH9" s="432">
        <f t="shared" si="4"/>
        <v>16422.2</v>
      </c>
      <c r="AI9" s="431">
        <f t="shared" si="5"/>
        <v>0</v>
      </c>
      <c r="AJ9" s="431">
        <f t="shared" si="6"/>
        <v>0</v>
      </c>
      <c r="AK9" s="431">
        <f t="shared" si="7"/>
        <v>0</v>
      </c>
      <c r="AL9" s="431">
        <f t="shared" si="8"/>
        <v>0</v>
      </c>
      <c r="AM9" s="431">
        <f t="shared" si="9"/>
        <v>0</v>
      </c>
      <c r="AN9" s="431">
        <f t="shared" si="10"/>
        <v>16422.2</v>
      </c>
      <c r="AO9" s="431">
        <f t="shared" si="11"/>
        <v>0</v>
      </c>
      <c r="AP9" s="433">
        <f t="shared" si="12"/>
        <v>16422.2</v>
      </c>
      <c r="AQ9" s="433">
        <f t="shared" si="13"/>
        <v>16422.2</v>
      </c>
      <c r="AR9" s="433">
        <f t="shared" si="14"/>
        <v>0</v>
      </c>
      <c r="AS9" s="433">
        <f>BE9*'Données de référence'!$B$3+Rappel_2020!BF9*'Données de référence'!$B$2+Rappel_2020!BG9*'Données de référence'!$B$4+Rappel_2020!BH9</f>
        <v>0</v>
      </c>
      <c r="AT9" s="433">
        <f t="shared" si="15"/>
        <v>0</v>
      </c>
      <c r="AU9" s="433">
        <f>BJ9*'Données de référence'!$C$3+Rappel_2020!BK9*'Données de référence'!$C$2+Rappel_2020!BL9*'Données de référence'!$C$4+Rappel_2020!BM9</f>
        <v>0</v>
      </c>
      <c r="AV9" s="433">
        <f t="shared" si="16"/>
        <v>0</v>
      </c>
      <c r="AW9" s="433">
        <f t="shared" si="17"/>
        <v>16422.2</v>
      </c>
      <c r="AX9" s="433">
        <f t="shared" si="18"/>
        <v>0</v>
      </c>
      <c r="AY9" s="433">
        <f>BO9*'Données de référence'!$D$3+Rappel_2020!BP9*'Données de référence'!$D$2+Rappel_2020!BQ9*'Données de référence'!$D$4+Rappel_2020!BR9</f>
        <v>2360</v>
      </c>
      <c r="AZ9" s="433">
        <f t="shared" si="19"/>
        <v>0</v>
      </c>
      <c r="BA9" s="433">
        <f>BT9*'Données de référence'!$D$3+Rappel_2020!BU9*'Données de référence'!$D$2+Rappel_2020!BV9*'Données de référence'!$D$4+Rappel_2020!BW9</f>
        <v>13340</v>
      </c>
      <c r="BB9" s="433">
        <f t="shared" si="20"/>
        <v>0</v>
      </c>
      <c r="BC9" s="433">
        <f>Rappel_2020!BY9*'Données de référence'!$D$3+Rappel_2020!BZ9*'Données de référence'!$D$2+Rappel_2020!CA9*'Données de référence'!$D$4+Rappel_2020!CB9</f>
        <v>0</v>
      </c>
      <c r="BD9" s="433">
        <f t="shared" si="21"/>
        <v>0</v>
      </c>
      <c r="BE9" s="48"/>
      <c r="BF9" s="48"/>
      <c r="BG9" s="48"/>
      <c r="BH9" s="48"/>
      <c r="BI9" s="48"/>
      <c r="BJ9" s="375"/>
      <c r="BK9" s="375"/>
      <c r="BL9" s="375"/>
      <c r="BM9" s="375"/>
      <c r="BN9" s="375"/>
      <c r="BO9" s="50">
        <v>20</v>
      </c>
      <c r="BP9" s="50"/>
      <c r="BQ9" s="50"/>
      <c r="BR9" s="50"/>
      <c r="BS9" s="50"/>
      <c r="BT9" s="50">
        <v>40</v>
      </c>
      <c r="BU9" s="50"/>
      <c r="BV9" s="50">
        <v>80</v>
      </c>
      <c r="BW9" s="50">
        <v>1500</v>
      </c>
      <c r="BX9" s="50"/>
      <c r="BY9" s="50"/>
      <c r="BZ9" s="50"/>
      <c r="CA9" s="50"/>
      <c r="CB9" s="50"/>
      <c r="CC9" s="50"/>
    </row>
    <row r="10" spans="1:81" ht="39.75" customHeight="1" x14ac:dyDescent="0.35">
      <c r="A10" s="25">
        <v>6</v>
      </c>
      <c r="B10" s="25">
        <v>1</v>
      </c>
      <c r="C10" s="25" t="s">
        <v>97</v>
      </c>
      <c r="D10" s="25" t="s">
        <v>98</v>
      </c>
      <c r="E10" s="42" t="s">
        <v>132</v>
      </c>
      <c r="F10" s="25">
        <v>9</v>
      </c>
      <c r="G10" s="377" t="s">
        <v>509</v>
      </c>
      <c r="H10" s="386" t="s">
        <v>575</v>
      </c>
      <c r="I10" s="434" t="s">
        <v>576</v>
      </c>
      <c r="J10" s="25" t="s">
        <v>114</v>
      </c>
      <c r="K10" s="25"/>
      <c r="L10" s="25" t="s">
        <v>115</v>
      </c>
      <c r="M10" s="25" t="s">
        <v>566</v>
      </c>
      <c r="N10" s="80" t="s">
        <v>577</v>
      </c>
      <c r="O10" s="80" t="s">
        <v>578</v>
      </c>
      <c r="P10" s="25" t="s">
        <v>569</v>
      </c>
      <c r="Q10" s="25"/>
      <c r="R10" s="25"/>
      <c r="S10" s="25" t="s">
        <v>125</v>
      </c>
      <c r="T10" s="25" t="s">
        <v>579</v>
      </c>
      <c r="U10" s="25"/>
      <c r="V10" s="25"/>
      <c r="W10" s="25"/>
      <c r="X10" s="25"/>
      <c r="Y10" s="25"/>
      <c r="Z10" s="25"/>
      <c r="AA10" s="25" t="s">
        <v>150</v>
      </c>
      <c r="AB10" s="61" t="s">
        <v>143</v>
      </c>
      <c r="AC10" s="435"/>
      <c r="AD10" s="257">
        <f t="shared" si="0"/>
        <v>10888.8</v>
      </c>
      <c r="AE10" s="431">
        <f t="shared" si="1"/>
        <v>3776</v>
      </c>
      <c r="AF10" s="431">
        <f t="shared" si="2"/>
        <v>0</v>
      </c>
      <c r="AG10" s="250">
        <f t="shared" si="3"/>
        <v>7112.8</v>
      </c>
      <c r="AH10" s="432">
        <f t="shared" si="4"/>
        <v>10888.8</v>
      </c>
      <c r="AI10" s="431">
        <f t="shared" si="5"/>
        <v>0</v>
      </c>
      <c r="AJ10" s="431">
        <f t="shared" si="6"/>
        <v>3776</v>
      </c>
      <c r="AK10" s="431">
        <f t="shared" si="7"/>
        <v>0</v>
      </c>
      <c r="AL10" s="431">
        <f t="shared" si="8"/>
        <v>0</v>
      </c>
      <c r="AM10" s="431">
        <f t="shared" si="9"/>
        <v>0</v>
      </c>
      <c r="AN10" s="431">
        <f t="shared" si="10"/>
        <v>7112.8</v>
      </c>
      <c r="AO10" s="431">
        <f t="shared" si="11"/>
        <v>0</v>
      </c>
      <c r="AP10" s="433">
        <f t="shared" si="12"/>
        <v>11832.8</v>
      </c>
      <c r="AQ10" s="433">
        <f t="shared" si="13"/>
        <v>11832.8</v>
      </c>
      <c r="AR10" s="433">
        <f t="shared" si="14"/>
        <v>0</v>
      </c>
      <c r="AS10" s="433">
        <f>BE10*'Données de référence'!$B$3+Rappel_2020!BF10*'Données de référence'!$B$2+Rappel_2020!BG10*'Données de référence'!$B$4+Rappel_2020!BH10</f>
        <v>4720</v>
      </c>
      <c r="AT10" s="433">
        <f t="shared" si="15"/>
        <v>0</v>
      </c>
      <c r="AU10" s="433">
        <f>BJ10*'Données de référence'!$C$3+Rappel_2020!BK10*'Données de référence'!$C$2+Rappel_2020!BL10*'Données de référence'!$C$4+Rappel_2020!BM10</f>
        <v>0</v>
      </c>
      <c r="AV10" s="433">
        <f t="shared" si="16"/>
        <v>0</v>
      </c>
      <c r="AW10" s="433">
        <f t="shared" si="17"/>
        <v>7112.8</v>
      </c>
      <c r="AX10" s="433">
        <f t="shared" si="18"/>
        <v>0</v>
      </c>
      <c r="AY10" s="433">
        <f>BO10*'Données de référence'!$D$3+Rappel_2020!BP10*'Données de référence'!$D$2+Rappel_2020!BQ10*'Données de référence'!$D$4+Rappel_2020!BR10</f>
        <v>0</v>
      </c>
      <c r="AZ10" s="433">
        <f t="shared" si="19"/>
        <v>0</v>
      </c>
      <c r="BA10" s="433">
        <f>BT10*'Données de référence'!$D$3+Rappel_2020!BU10*'Données de référence'!$D$2+Rappel_2020!BV10*'Données de référence'!$D$4+Rappel_2020!BW10</f>
        <v>6800</v>
      </c>
      <c r="BB10" s="433">
        <f t="shared" si="20"/>
        <v>0</v>
      </c>
      <c r="BC10" s="433">
        <f>Rappel_2020!BY10*'Données de référence'!$D$3+Rappel_2020!BZ10*'Données de référence'!$D$2+Rappel_2020!CA10*'Données de référence'!$D$4+Rappel_2020!CB10</f>
        <v>0</v>
      </c>
      <c r="BD10" s="433">
        <f t="shared" si="21"/>
        <v>0</v>
      </c>
      <c r="BE10" s="106">
        <v>40</v>
      </c>
      <c r="BF10" s="48"/>
      <c r="BG10" s="48"/>
      <c r="BH10" s="48"/>
      <c r="BI10" s="48"/>
      <c r="BJ10" s="375"/>
      <c r="BK10" s="375"/>
      <c r="BL10" s="375"/>
      <c r="BM10" s="375"/>
      <c r="BN10" s="375"/>
      <c r="BO10" s="50"/>
      <c r="BP10" s="50"/>
      <c r="BQ10" s="50"/>
      <c r="BR10" s="50"/>
      <c r="BS10" s="50"/>
      <c r="BT10" s="107">
        <v>40</v>
      </c>
      <c r="BU10" s="50"/>
      <c r="BV10" s="50">
        <v>20</v>
      </c>
      <c r="BW10" s="107">
        <v>300</v>
      </c>
      <c r="BX10" s="50"/>
      <c r="BY10" s="50"/>
      <c r="BZ10" s="50"/>
      <c r="CA10" s="50"/>
      <c r="CB10" s="50"/>
      <c r="CC10" s="50"/>
    </row>
    <row r="11" spans="1:81" ht="39.75" hidden="1" customHeight="1" x14ac:dyDescent="0.35">
      <c r="A11" s="25">
        <v>6</v>
      </c>
      <c r="B11" s="25">
        <v>1</v>
      </c>
      <c r="C11" s="25" t="s">
        <v>97</v>
      </c>
      <c r="D11" s="25" t="s">
        <v>144</v>
      </c>
      <c r="E11" s="42" t="s">
        <v>132</v>
      </c>
      <c r="F11" s="25">
        <v>10</v>
      </c>
      <c r="G11" s="401" t="s">
        <v>580</v>
      </c>
      <c r="H11" s="245" t="s">
        <v>581</v>
      </c>
      <c r="I11" s="113" t="s">
        <v>582</v>
      </c>
      <c r="J11" s="25" t="s">
        <v>103</v>
      </c>
      <c r="K11" s="25" t="s">
        <v>548</v>
      </c>
      <c r="L11" s="25" t="s">
        <v>115</v>
      </c>
      <c r="M11" s="25" t="s">
        <v>165</v>
      </c>
      <c r="N11" s="80" t="s">
        <v>583</v>
      </c>
      <c r="O11" s="110" t="s">
        <v>584</v>
      </c>
      <c r="P11" s="80" t="s">
        <v>585</v>
      </c>
      <c r="Q11" s="25"/>
      <c r="R11" s="25"/>
      <c r="S11" s="25" t="s">
        <v>107</v>
      </c>
      <c r="T11" s="80" t="s">
        <v>579</v>
      </c>
      <c r="U11" s="25"/>
      <c r="V11" s="25"/>
      <c r="W11" s="25"/>
      <c r="X11" s="25"/>
      <c r="Y11" s="25"/>
      <c r="Z11" s="25"/>
      <c r="AA11" s="25" t="s">
        <v>586</v>
      </c>
      <c r="AB11" s="61" t="s">
        <v>587</v>
      </c>
      <c r="AC11" s="378"/>
      <c r="AD11" s="257">
        <f t="shared" si="0"/>
        <v>46780.800000000003</v>
      </c>
      <c r="AE11" s="431">
        <f t="shared" si="1"/>
        <v>29168</v>
      </c>
      <c r="AF11" s="431">
        <f t="shared" si="2"/>
        <v>17612.8</v>
      </c>
      <c r="AG11" s="250">
        <f t="shared" si="3"/>
        <v>0</v>
      </c>
      <c r="AH11" s="432">
        <f t="shared" si="4"/>
        <v>46780.800000000003</v>
      </c>
      <c r="AI11" s="431">
        <f t="shared" si="5"/>
        <v>0</v>
      </c>
      <c r="AJ11" s="431">
        <f t="shared" si="6"/>
        <v>29168</v>
      </c>
      <c r="AK11" s="431">
        <f t="shared" si="7"/>
        <v>0</v>
      </c>
      <c r="AL11" s="431">
        <f t="shared" si="8"/>
        <v>17612.8</v>
      </c>
      <c r="AM11" s="431">
        <f t="shared" si="9"/>
        <v>0</v>
      </c>
      <c r="AN11" s="431">
        <f t="shared" si="10"/>
        <v>0</v>
      </c>
      <c r="AO11" s="431">
        <f t="shared" si="11"/>
        <v>0</v>
      </c>
      <c r="AP11" s="433">
        <f t="shared" si="12"/>
        <v>58476</v>
      </c>
      <c r="AQ11" s="433">
        <f t="shared" si="13"/>
        <v>58476</v>
      </c>
      <c r="AR11" s="433">
        <f t="shared" si="14"/>
        <v>0</v>
      </c>
      <c r="AS11" s="433">
        <f>BE11*'Données de référence'!$B$3+Rappel_2020!BF11*'Données de référence'!$B$2+Rappel_2020!BG11*'Données de référence'!$B$4+Rappel_2020!BH11</f>
        <v>36460</v>
      </c>
      <c r="AT11" s="433">
        <f t="shared" si="15"/>
        <v>0</v>
      </c>
      <c r="AU11" s="433">
        <f>BJ11*'Données de référence'!$C$3+Rappel_2020!BK11*'Données de référence'!$C$2+Rappel_2020!BL11*'Données de référence'!$C$4+Rappel_2020!BM11</f>
        <v>22016</v>
      </c>
      <c r="AV11" s="433">
        <f t="shared" si="16"/>
        <v>0</v>
      </c>
      <c r="AW11" s="433">
        <f t="shared" si="17"/>
        <v>0</v>
      </c>
      <c r="AX11" s="433">
        <f t="shared" si="18"/>
        <v>0</v>
      </c>
      <c r="AY11" s="433">
        <f>BO11*'Données de référence'!$D$3+Rappel_2020!BP11*'Données de référence'!$D$2+Rappel_2020!BQ11*'Données de référence'!$D$4+Rappel_2020!BR11</f>
        <v>0</v>
      </c>
      <c r="AZ11" s="433">
        <f t="shared" si="19"/>
        <v>0</v>
      </c>
      <c r="BA11" s="433">
        <f>BT11*'Données de référence'!$D$3+Rappel_2020!BU11*'Données de référence'!$D$2+Rappel_2020!BV11*'Données de référence'!$D$4+Rappel_2020!BW11</f>
        <v>0</v>
      </c>
      <c r="BB11" s="433">
        <f t="shared" si="20"/>
        <v>0</v>
      </c>
      <c r="BC11" s="433">
        <f>Rappel_2020!BY11*'Données de référence'!$D$3+Rappel_2020!BZ11*'Données de référence'!$D$2+Rappel_2020!CA11*'Données de référence'!$D$4+Rappel_2020!CB11</f>
        <v>0</v>
      </c>
      <c r="BD11" s="433">
        <f t="shared" si="21"/>
        <v>0</v>
      </c>
      <c r="BE11" s="106">
        <v>130</v>
      </c>
      <c r="BF11" s="48"/>
      <c r="BG11" s="106">
        <v>240</v>
      </c>
      <c r="BH11" s="48"/>
      <c r="BI11" s="48"/>
      <c r="BJ11" s="436">
        <v>100</v>
      </c>
      <c r="BK11" s="375"/>
      <c r="BL11" s="436">
        <v>200</v>
      </c>
      <c r="BM11" s="436">
        <v>2000</v>
      </c>
      <c r="BN11" s="375"/>
      <c r="BO11" s="50"/>
      <c r="BP11" s="50"/>
      <c r="BQ11" s="50"/>
      <c r="BR11" s="50"/>
      <c r="BS11" s="50"/>
      <c r="BT11" s="109"/>
      <c r="BU11" s="109"/>
      <c r="BV11" s="50"/>
      <c r="BW11" s="50"/>
      <c r="BX11" s="50"/>
      <c r="BY11" s="50"/>
      <c r="BZ11" s="50"/>
      <c r="CA11" s="50"/>
      <c r="CB11" s="50"/>
      <c r="CC11" s="50"/>
    </row>
    <row r="12" spans="1:81" ht="39.75" hidden="1" customHeight="1" x14ac:dyDescent="0.35">
      <c r="A12" s="25">
        <v>6</v>
      </c>
      <c r="B12" s="25">
        <v>1</v>
      </c>
      <c r="C12" s="25" t="s">
        <v>97</v>
      </c>
      <c r="D12" s="25" t="s">
        <v>214</v>
      </c>
      <c r="E12" s="388" t="s">
        <v>215</v>
      </c>
      <c r="F12" s="25">
        <v>11</v>
      </c>
      <c r="G12" s="377" t="s">
        <v>588</v>
      </c>
      <c r="H12" s="377" t="s">
        <v>589</v>
      </c>
      <c r="I12" s="401" t="s">
        <v>590</v>
      </c>
      <c r="J12" s="25" t="s">
        <v>103</v>
      </c>
      <c r="K12" s="25" t="s">
        <v>281</v>
      </c>
      <c r="L12" s="25" t="s">
        <v>204</v>
      </c>
      <c r="M12" s="96" t="s">
        <v>566</v>
      </c>
      <c r="N12" s="25" t="s">
        <v>591</v>
      </c>
      <c r="O12" s="25" t="s">
        <v>592</v>
      </c>
      <c r="P12" s="25"/>
      <c r="Q12" s="25"/>
      <c r="R12" s="25"/>
      <c r="S12" s="25" t="s">
        <v>155</v>
      </c>
      <c r="T12" s="25" t="s">
        <v>574</v>
      </c>
      <c r="U12" s="25" t="s">
        <v>344</v>
      </c>
      <c r="V12" s="25" t="s">
        <v>182</v>
      </c>
      <c r="W12" s="25"/>
      <c r="X12" s="25"/>
      <c r="Y12" s="25"/>
      <c r="Z12" s="25"/>
      <c r="AA12" s="25" t="s">
        <v>593</v>
      </c>
      <c r="AB12" s="25" t="s">
        <v>143</v>
      </c>
      <c r="AC12" s="378"/>
      <c r="AD12" s="257">
        <f t="shared" si="0"/>
        <v>14434.800000000001</v>
      </c>
      <c r="AE12" s="431">
        <f t="shared" si="1"/>
        <v>0</v>
      </c>
      <c r="AF12" s="431">
        <f t="shared" si="2"/>
        <v>0</v>
      </c>
      <c r="AG12" s="250">
        <f t="shared" si="3"/>
        <v>14434.800000000001</v>
      </c>
      <c r="AH12" s="432">
        <f t="shared" si="4"/>
        <v>14434.800000000001</v>
      </c>
      <c r="AI12" s="431">
        <f t="shared" si="5"/>
        <v>0</v>
      </c>
      <c r="AJ12" s="431">
        <f t="shared" si="6"/>
        <v>0</v>
      </c>
      <c r="AK12" s="431">
        <f t="shared" si="7"/>
        <v>0</v>
      </c>
      <c r="AL12" s="431">
        <f t="shared" si="8"/>
        <v>0</v>
      </c>
      <c r="AM12" s="431">
        <f t="shared" si="9"/>
        <v>0</v>
      </c>
      <c r="AN12" s="431">
        <f t="shared" si="10"/>
        <v>14434.800000000001</v>
      </c>
      <c r="AO12" s="431">
        <f t="shared" si="11"/>
        <v>0</v>
      </c>
      <c r="AP12" s="433">
        <f t="shared" si="12"/>
        <v>14434.800000000001</v>
      </c>
      <c r="AQ12" s="433">
        <f t="shared" si="13"/>
        <v>14434.800000000001</v>
      </c>
      <c r="AR12" s="433">
        <f t="shared" si="14"/>
        <v>0</v>
      </c>
      <c r="AS12" s="433">
        <f>BE12*'Données de référence'!$B$3+Rappel_2020!BF12*'Données de référence'!$B$2+Rappel_2020!BG12*'Données de référence'!$B$4+Rappel_2020!BH12</f>
        <v>0</v>
      </c>
      <c r="AT12" s="433">
        <f t="shared" si="15"/>
        <v>0</v>
      </c>
      <c r="AU12" s="433">
        <f>BJ12*'Données de référence'!$C$3+Rappel_2020!BK12*'Données de référence'!$C$2+Rappel_2020!BL12*'Données de référence'!$C$4+Rappel_2020!BM12</f>
        <v>0</v>
      </c>
      <c r="AV12" s="433">
        <f t="shared" si="16"/>
        <v>0</v>
      </c>
      <c r="AW12" s="433">
        <f t="shared" si="17"/>
        <v>14434.800000000001</v>
      </c>
      <c r="AX12" s="433">
        <f t="shared" si="18"/>
        <v>0</v>
      </c>
      <c r="AY12" s="433">
        <f>BO12*'Données de référence'!$D$3+Rappel_2020!BP12*'Données de référence'!$D$2+Rappel_2020!BQ12*'Données de référence'!$D$4+Rappel_2020!BR12</f>
        <v>13800</v>
      </c>
      <c r="AZ12" s="433">
        <f t="shared" si="19"/>
        <v>0</v>
      </c>
      <c r="BA12" s="433">
        <f>BT12*'Données de référence'!$D$3+Rappel_2020!BU12*'Données de référence'!$D$2+Rappel_2020!BV12*'Données de référence'!$D$4+Rappel_2020!BW12</f>
        <v>0</v>
      </c>
      <c r="BB12" s="433">
        <f t="shared" si="20"/>
        <v>0</v>
      </c>
      <c r="BC12" s="433">
        <f>Rappel_2020!BY12*'Données de référence'!$D$3+Rappel_2020!BZ12*'Données de référence'!$D$2+Rappel_2020!CA12*'Données de référence'!$D$4+Rappel_2020!CB12</f>
        <v>0</v>
      </c>
      <c r="BD12" s="433">
        <f t="shared" si="21"/>
        <v>0</v>
      </c>
      <c r="BE12" s="48"/>
      <c r="BF12" s="48"/>
      <c r="BG12" s="48"/>
      <c r="BH12" s="48"/>
      <c r="BI12" s="48"/>
      <c r="BJ12" s="375"/>
      <c r="BK12" s="375"/>
      <c r="BL12" s="375"/>
      <c r="BM12" s="375"/>
      <c r="BN12" s="375"/>
      <c r="BO12" s="50">
        <v>100</v>
      </c>
      <c r="BP12" s="50"/>
      <c r="BQ12" s="50"/>
      <c r="BR12" s="50">
        <v>2000</v>
      </c>
      <c r="BS12" s="50"/>
      <c r="BT12" s="50"/>
      <c r="BU12" s="50"/>
      <c r="BV12" s="50"/>
      <c r="BW12" s="50"/>
      <c r="BX12" s="50"/>
      <c r="BY12" s="50"/>
      <c r="BZ12" s="50"/>
      <c r="CA12" s="50"/>
      <c r="CB12" s="50"/>
      <c r="CC12" s="50"/>
    </row>
    <row r="13" spans="1:81" ht="39.75" hidden="1" customHeight="1" x14ac:dyDescent="0.35">
      <c r="A13" s="385">
        <v>6</v>
      </c>
      <c r="B13" s="385">
        <v>1</v>
      </c>
      <c r="C13" s="25" t="s">
        <v>97</v>
      </c>
      <c r="D13" s="25" t="s">
        <v>98</v>
      </c>
      <c r="E13" s="388" t="s">
        <v>132</v>
      </c>
      <c r="F13" s="25">
        <v>12</v>
      </c>
      <c r="G13" s="401" t="s">
        <v>523</v>
      </c>
      <c r="H13" s="377" t="s">
        <v>524</v>
      </c>
      <c r="I13" s="401" t="s">
        <v>594</v>
      </c>
      <c r="J13" s="25" t="s">
        <v>114</v>
      </c>
      <c r="K13" s="25" t="s">
        <v>548</v>
      </c>
      <c r="L13" s="25" t="s">
        <v>115</v>
      </c>
      <c r="M13" s="96" t="s">
        <v>566</v>
      </c>
      <c r="N13" s="240" t="s">
        <v>595</v>
      </c>
      <c r="O13" s="240" t="s">
        <v>596</v>
      </c>
      <c r="P13" s="240" t="s">
        <v>569</v>
      </c>
      <c r="Q13" s="25"/>
      <c r="R13" s="25"/>
      <c r="S13" s="25" t="s">
        <v>125</v>
      </c>
      <c r="T13" s="25" t="s">
        <v>579</v>
      </c>
      <c r="U13" s="25"/>
      <c r="V13" s="25"/>
      <c r="W13" s="25"/>
      <c r="X13" s="25"/>
      <c r="Y13" s="25"/>
      <c r="Z13" s="25"/>
      <c r="AA13" s="110" t="s">
        <v>597</v>
      </c>
      <c r="AB13" s="25" t="s">
        <v>241</v>
      </c>
      <c r="AC13" s="378"/>
      <c r="AD13" s="257">
        <f t="shared" si="0"/>
        <v>12082.5</v>
      </c>
      <c r="AE13" s="431">
        <f t="shared" si="1"/>
        <v>3776</v>
      </c>
      <c r="AF13" s="431">
        <f t="shared" si="2"/>
        <v>3045.12</v>
      </c>
      <c r="AG13" s="250">
        <f t="shared" si="3"/>
        <v>5261.38</v>
      </c>
      <c r="AH13" s="432">
        <f t="shared" si="4"/>
        <v>12082.5</v>
      </c>
      <c r="AI13" s="431">
        <f t="shared" si="5"/>
        <v>0</v>
      </c>
      <c r="AJ13" s="431">
        <f t="shared" si="6"/>
        <v>3776</v>
      </c>
      <c r="AK13" s="431">
        <f t="shared" si="7"/>
        <v>0</v>
      </c>
      <c r="AL13" s="431">
        <f t="shared" si="8"/>
        <v>3045.12</v>
      </c>
      <c r="AM13" s="431">
        <f t="shared" si="9"/>
        <v>0</v>
      </c>
      <c r="AN13" s="431">
        <f t="shared" si="10"/>
        <v>5261.38</v>
      </c>
      <c r="AO13" s="431">
        <f t="shared" si="11"/>
        <v>0</v>
      </c>
      <c r="AP13" s="433">
        <f t="shared" si="12"/>
        <v>13787.779999999999</v>
      </c>
      <c r="AQ13" s="433">
        <f t="shared" si="13"/>
        <v>13787.779999999999</v>
      </c>
      <c r="AR13" s="433">
        <f t="shared" si="14"/>
        <v>0</v>
      </c>
      <c r="AS13" s="433">
        <f>BE13*'Données de référence'!$B$3+Rappel_2020!BF13*'Données de référence'!$B$2+Rappel_2020!BG13*'Données de référence'!$B$4+Rappel_2020!BH13</f>
        <v>4720</v>
      </c>
      <c r="AT13" s="433">
        <f t="shared" si="15"/>
        <v>0</v>
      </c>
      <c r="AU13" s="433">
        <f>BJ13*'Données de référence'!$C$3+Rappel_2020!BK13*'Données de référence'!$C$2+Rappel_2020!BL13*'Données de référence'!$C$4+Rappel_2020!BM13</f>
        <v>3806.3999999999996</v>
      </c>
      <c r="AV13" s="433">
        <f t="shared" si="16"/>
        <v>0</v>
      </c>
      <c r="AW13" s="433">
        <f t="shared" si="17"/>
        <v>5261.38</v>
      </c>
      <c r="AX13" s="433">
        <f t="shared" si="18"/>
        <v>0</v>
      </c>
      <c r="AY13" s="433">
        <f>BO13*'Données de référence'!$D$3+Rappel_2020!BP13*'Données de référence'!$D$2+Rappel_2020!BQ13*'Données de référence'!$D$4+Rappel_2020!BR13</f>
        <v>0</v>
      </c>
      <c r="AZ13" s="433">
        <f t="shared" si="19"/>
        <v>0</v>
      </c>
      <c r="BA13" s="433">
        <f>BT13*'Données de référence'!$D$3+Rappel_2020!BU13*'Données de référence'!$D$2+Rappel_2020!BV13*'Données de référence'!$D$4+Rappel_2020!BW13</f>
        <v>5030</v>
      </c>
      <c r="BB13" s="433">
        <f t="shared" si="20"/>
        <v>0</v>
      </c>
      <c r="BC13" s="433">
        <f>Rappel_2020!BY13*'Données de référence'!$D$3+Rappel_2020!BZ13*'Données de référence'!$D$2+Rappel_2020!CA13*'Données de référence'!$D$4+Rappel_2020!CB13</f>
        <v>0</v>
      </c>
      <c r="BD13" s="433">
        <f t="shared" si="21"/>
        <v>0</v>
      </c>
      <c r="BE13" s="111">
        <v>40</v>
      </c>
      <c r="BF13" s="48"/>
      <c r="BG13" s="48"/>
      <c r="BH13" s="48"/>
      <c r="BI13" s="48"/>
      <c r="BJ13" s="375">
        <v>40</v>
      </c>
      <c r="BK13" s="375"/>
      <c r="BL13" s="375"/>
      <c r="BM13" s="375">
        <v>500</v>
      </c>
      <c r="BN13" s="375"/>
      <c r="BO13" s="50"/>
      <c r="BP13" s="50"/>
      <c r="BQ13" s="50"/>
      <c r="BR13" s="50"/>
      <c r="BS13" s="50"/>
      <c r="BT13" s="50">
        <v>20</v>
      </c>
      <c r="BU13" s="50"/>
      <c r="BV13" s="50">
        <v>30</v>
      </c>
      <c r="BW13" s="50"/>
      <c r="BX13" s="50"/>
      <c r="BY13" s="50"/>
      <c r="BZ13" s="50"/>
      <c r="CA13" s="50"/>
      <c r="CB13" s="50"/>
      <c r="CC13" s="50"/>
    </row>
    <row r="14" spans="1:81" ht="39.75" hidden="1" customHeight="1" x14ac:dyDescent="0.35">
      <c r="A14" s="25">
        <v>6</v>
      </c>
      <c r="B14" s="25">
        <v>1</v>
      </c>
      <c r="C14" s="25" t="s">
        <v>97</v>
      </c>
      <c r="D14" s="25" t="s">
        <v>98</v>
      </c>
      <c r="E14" s="42" t="s">
        <v>132</v>
      </c>
      <c r="F14" s="25">
        <v>13</v>
      </c>
      <c r="G14" s="377" t="s">
        <v>157</v>
      </c>
      <c r="H14" s="245" t="s">
        <v>158</v>
      </c>
      <c r="I14" s="27" t="s">
        <v>159</v>
      </c>
      <c r="J14" s="21" t="s">
        <v>103</v>
      </c>
      <c r="K14" s="21"/>
      <c r="L14" s="21" t="s">
        <v>104</v>
      </c>
      <c r="M14" s="21" t="s">
        <v>105</v>
      </c>
      <c r="N14" s="21" t="s">
        <v>106</v>
      </c>
      <c r="O14" s="21"/>
      <c r="P14" s="25"/>
      <c r="Q14" s="21"/>
      <c r="R14" s="21"/>
      <c r="S14" s="21" t="s">
        <v>107</v>
      </c>
      <c r="T14" s="21" t="s">
        <v>598</v>
      </c>
      <c r="U14" s="25"/>
      <c r="V14" s="25"/>
      <c r="W14" s="25"/>
      <c r="X14" s="25"/>
      <c r="Y14" s="25"/>
      <c r="Z14" s="25"/>
      <c r="AA14" s="25" t="s">
        <v>161</v>
      </c>
      <c r="AB14" s="61" t="s">
        <v>143</v>
      </c>
      <c r="AC14" s="378"/>
      <c r="AD14" s="257">
        <f t="shared" si="0"/>
        <v>6819.92</v>
      </c>
      <c r="AE14" s="431">
        <f t="shared" si="1"/>
        <v>0</v>
      </c>
      <c r="AF14" s="431">
        <f t="shared" si="2"/>
        <v>0</v>
      </c>
      <c r="AG14" s="250">
        <f t="shared" si="3"/>
        <v>6819.92</v>
      </c>
      <c r="AH14" s="432">
        <f t="shared" si="4"/>
        <v>6819.92</v>
      </c>
      <c r="AI14" s="431">
        <f t="shared" si="5"/>
        <v>0</v>
      </c>
      <c r="AJ14" s="431">
        <f t="shared" si="6"/>
        <v>0</v>
      </c>
      <c r="AK14" s="431">
        <f t="shared" si="7"/>
        <v>0</v>
      </c>
      <c r="AL14" s="431">
        <f t="shared" si="8"/>
        <v>0</v>
      </c>
      <c r="AM14" s="431">
        <f t="shared" si="9"/>
        <v>0</v>
      </c>
      <c r="AN14" s="431">
        <f t="shared" si="10"/>
        <v>6819.92</v>
      </c>
      <c r="AO14" s="431">
        <f t="shared" si="11"/>
        <v>0</v>
      </c>
      <c r="AP14" s="433">
        <f t="shared" si="12"/>
        <v>6819.92</v>
      </c>
      <c r="AQ14" s="433">
        <f t="shared" si="13"/>
        <v>6819.92</v>
      </c>
      <c r="AR14" s="433">
        <f t="shared" si="14"/>
        <v>0</v>
      </c>
      <c r="AS14" s="433">
        <f>BE14*'Données de référence'!$B$3+Rappel_2020!BF14*'Données de référence'!$B$2+Rappel_2020!BG14*'Données de référence'!$B$4+Rappel_2020!BH14</f>
        <v>0</v>
      </c>
      <c r="AT14" s="433">
        <f t="shared" si="15"/>
        <v>0</v>
      </c>
      <c r="AU14" s="433">
        <f>BJ14*'Données de référence'!$C$3+Rappel_2020!BK14*'Données de référence'!$C$2+Rappel_2020!BL14*'Données de référence'!$C$4+Rappel_2020!BM14</f>
        <v>0</v>
      </c>
      <c r="AV14" s="433">
        <f t="shared" si="16"/>
        <v>0</v>
      </c>
      <c r="AW14" s="433">
        <f t="shared" si="17"/>
        <v>6819.92</v>
      </c>
      <c r="AX14" s="433">
        <f t="shared" si="18"/>
        <v>0</v>
      </c>
      <c r="AY14" s="433">
        <f>BO14*'Données de référence'!$D$3+Rappel_2020!BP14*'Données de référence'!$D$2+Rappel_2020!BQ14*'Données de référence'!$D$4+Rappel_2020!BR14</f>
        <v>0</v>
      </c>
      <c r="AZ14" s="433">
        <f t="shared" si="19"/>
        <v>0</v>
      </c>
      <c r="BA14" s="433">
        <f>BT14*'Données de référence'!$D$3+Rappel_2020!BU14*'Données de référence'!$D$2+Rappel_2020!BV14*'Données de référence'!$D$4+Rappel_2020!BW14</f>
        <v>6520</v>
      </c>
      <c r="BB14" s="433">
        <f t="shared" si="20"/>
        <v>0</v>
      </c>
      <c r="BC14" s="433">
        <f>Rappel_2020!BY14*'Données de référence'!$D$3+Rappel_2020!BZ14*'Données de référence'!$D$2+Rappel_2020!CA14*'Données de référence'!$D$4+Rappel_2020!CB14</f>
        <v>0</v>
      </c>
      <c r="BD14" s="433">
        <f t="shared" si="21"/>
        <v>0</v>
      </c>
      <c r="BE14" s="48"/>
      <c r="BF14" s="48"/>
      <c r="BG14" s="48"/>
      <c r="BH14" s="48"/>
      <c r="BI14" s="48"/>
      <c r="BJ14" s="375"/>
      <c r="BK14" s="375"/>
      <c r="BL14" s="375"/>
      <c r="BM14" s="375"/>
      <c r="BN14" s="375"/>
      <c r="BO14" s="50"/>
      <c r="BP14" s="50"/>
      <c r="BQ14" s="50"/>
      <c r="BR14" s="50"/>
      <c r="BS14" s="50"/>
      <c r="BT14" s="50">
        <v>10</v>
      </c>
      <c r="BU14" s="109"/>
      <c r="BV14" s="50">
        <v>60</v>
      </c>
      <c r="BW14" s="50"/>
      <c r="BX14" s="50"/>
      <c r="BY14" s="50"/>
      <c r="BZ14" s="50"/>
      <c r="CA14" s="50"/>
      <c r="CB14" s="50"/>
      <c r="CC14" s="50"/>
    </row>
    <row r="15" spans="1:81" ht="39.75" hidden="1" customHeight="1" x14ac:dyDescent="0.35">
      <c r="A15" s="25">
        <v>6</v>
      </c>
      <c r="B15" s="25">
        <v>1</v>
      </c>
      <c r="C15" s="25" t="s">
        <v>97</v>
      </c>
      <c r="D15" s="25" t="s">
        <v>98</v>
      </c>
      <c r="E15" s="42" t="s">
        <v>132</v>
      </c>
      <c r="F15" s="25">
        <v>14</v>
      </c>
      <c r="G15" s="377" t="s">
        <v>162</v>
      </c>
      <c r="H15" s="245" t="s">
        <v>163</v>
      </c>
      <c r="I15" s="112" t="s">
        <v>599</v>
      </c>
      <c r="J15" s="21" t="s">
        <v>103</v>
      </c>
      <c r="K15" s="21"/>
      <c r="L15" s="21" t="s">
        <v>104</v>
      </c>
      <c r="M15" s="21" t="s">
        <v>165</v>
      </c>
      <c r="N15" s="114" t="s">
        <v>600</v>
      </c>
      <c r="O15" s="114" t="s">
        <v>601</v>
      </c>
      <c r="P15" s="80" t="s">
        <v>602</v>
      </c>
      <c r="Q15" s="21"/>
      <c r="R15" s="21"/>
      <c r="S15" s="21" t="s">
        <v>344</v>
      </c>
      <c r="T15" s="21" t="s">
        <v>579</v>
      </c>
      <c r="U15" s="25" t="s">
        <v>125</v>
      </c>
      <c r="V15" s="25" t="s">
        <v>598</v>
      </c>
      <c r="W15" s="25" t="s">
        <v>155</v>
      </c>
      <c r="X15" s="25" t="s">
        <v>574</v>
      </c>
      <c r="Y15" s="25"/>
      <c r="Z15" s="25"/>
      <c r="AA15" s="25" t="s">
        <v>169</v>
      </c>
      <c r="AB15" s="25" t="s">
        <v>143</v>
      </c>
      <c r="AC15" s="378"/>
      <c r="AD15" s="257">
        <f t="shared" si="0"/>
        <v>126932.1</v>
      </c>
      <c r="AE15" s="431">
        <f t="shared" si="1"/>
        <v>0</v>
      </c>
      <c r="AF15" s="431">
        <f t="shared" si="2"/>
        <v>0</v>
      </c>
      <c r="AG15" s="250">
        <f t="shared" si="3"/>
        <v>126932.1</v>
      </c>
      <c r="AH15" s="432">
        <f t="shared" si="4"/>
        <v>126932.1</v>
      </c>
      <c r="AI15" s="431">
        <f t="shared" si="5"/>
        <v>0</v>
      </c>
      <c r="AJ15" s="431">
        <f t="shared" si="6"/>
        <v>0</v>
      </c>
      <c r="AK15" s="431">
        <f t="shared" si="7"/>
        <v>0</v>
      </c>
      <c r="AL15" s="431">
        <f t="shared" si="8"/>
        <v>0</v>
      </c>
      <c r="AM15" s="431">
        <f t="shared" si="9"/>
        <v>0</v>
      </c>
      <c r="AN15" s="431">
        <f t="shared" si="10"/>
        <v>126932.1</v>
      </c>
      <c r="AO15" s="431">
        <f t="shared" si="11"/>
        <v>0</v>
      </c>
      <c r="AP15" s="433">
        <f t="shared" si="12"/>
        <v>126932.1</v>
      </c>
      <c r="AQ15" s="433">
        <f t="shared" si="13"/>
        <v>126932.1</v>
      </c>
      <c r="AR15" s="433">
        <f t="shared" si="14"/>
        <v>0</v>
      </c>
      <c r="AS15" s="433">
        <f>BE15*'Données de référence'!$B$3+Rappel_2020!BF15*'Données de référence'!$B$2+Rappel_2020!BG15*'Données de référence'!$B$4+Rappel_2020!BH15</f>
        <v>0</v>
      </c>
      <c r="AT15" s="433">
        <f t="shared" si="15"/>
        <v>0</v>
      </c>
      <c r="AU15" s="433">
        <f>BJ15*'Données de référence'!$C$3+Rappel_2020!BK15*'Données de référence'!$C$2+Rappel_2020!BL15*'Données de référence'!$C$4+Rappel_2020!BM15</f>
        <v>0</v>
      </c>
      <c r="AV15" s="433">
        <f t="shared" si="16"/>
        <v>0</v>
      </c>
      <c r="AW15" s="433">
        <f t="shared" si="17"/>
        <v>126932.1</v>
      </c>
      <c r="AX15" s="433">
        <f t="shared" si="18"/>
        <v>0</v>
      </c>
      <c r="AY15" s="433">
        <f>BO15*'Données de référence'!$D$3+Rappel_2020!BP15*'Données de référence'!$D$2+Rappel_2020!BQ15*'Données de référence'!$D$4+Rappel_2020!BR15</f>
        <v>0</v>
      </c>
      <c r="AZ15" s="433">
        <f t="shared" si="19"/>
        <v>0</v>
      </c>
      <c r="BA15" s="433">
        <f>BT15*'Données de référence'!$D$3+Rappel_2020!BU15*'Données de référence'!$D$2+Rappel_2020!BV15*'Données de référence'!$D$4+Rappel_2020!BW15</f>
        <v>121350</v>
      </c>
      <c r="BB15" s="433">
        <f t="shared" si="20"/>
        <v>0</v>
      </c>
      <c r="BC15" s="433">
        <f>Rappel_2020!BY15*'Données de référence'!$D$3+Rappel_2020!BZ15*'Données de référence'!$D$2+Rappel_2020!CA15*'Données de référence'!$D$4+Rappel_2020!CB15</f>
        <v>0</v>
      </c>
      <c r="BD15" s="433">
        <f t="shared" si="21"/>
        <v>0</v>
      </c>
      <c r="BE15" s="48"/>
      <c r="BF15" s="48"/>
      <c r="BG15" s="48"/>
      <c r="BH15" s="48"/>
      <c r="BI15" s="48"/>
      <c r="BJ15" s="375"/>
      <c r="BK15" s="375"/>
      <c r="BL15" s="375"/>
      <c r="BM15" s="375"/>
      <c r="BN15" s="375"/>
      <c r="BO15" s="50"/>
      <c r="BP15" s="50"/>
      <c r="BQ15" s="50"/>
      <c r="BR15" s="50"/>
      <c r="BS15" s="50"/>
      <c r="BT15" s="50">
        <v>350</v>
      </c>
      <c r="BU15" s="50"/>
      <c r="BV15" s="50">
        <v>450</v>
      </c>
      <c r="BW15" s="50">
        <v>40000</v>
      </c>
      <c r="BX15" s="50"/>
      <c r="BY15" s="50"/>
      <c r="BZ15" s="50"/>
      <c r="CA15" s="50"/>
      <c r="CB15" s="50"/>
      <c r="CC15" s="50"/>
    </row>
    <row r="16" spans="1:81" ht="39.75" customHeight="1" x14ac:dyDescent="0.35">
      <c r="A16" s="25">
        <v>6</v>
      </c>
      <c r="B16" s="25">
        <v>1</v>
      </c>
      <c r="C16" s="21" t="s">
        <v>97</v>
      </c>
      <c r="D16" s="25" t="s">
        <v>98</v>
      </c>
      <c r="E16" s="385" t="s">
        <v>132</v>
      </c>
      <c r="F16" s="25">
        <v>15</v>
      </c>
      <c r="G16" s="377" t="s">
        <v>603</v>
      </c>
      <c r="H16" s="27" t="s">
        <v>604</v>
      </c>
      <c r="I16" s="389" t="s">
        <v>605</v>
      </c>
      <c r="J16" s="25" t="s">
        <v>114</v>
      </c>
      <c r="K16" s="25"/>
      <c r="L16" s="25" t="s">
        <v>204</v>
      </c>
      <c r="M16" s="96" t="s">
        <v>566</v>
      </c>
      <c r="N16" s="25" t="s">
        <v>606</v>
      </c>
      <c r="O16" s="80" t="s">
        <v>607</v>
      </c>
      <c r="P16" s="25" t="s">
        <v>569</v>
      </c>
      <c r="Q16" s="25"/>
      <c r="R16" s="25"/>
      <c r="S16" s="25" t="s">
        <v>155</v>
      </c>
      <c r="T16" s="25" t="s">
        <v>574</v>
      </c>
      <c r="U16" s="25"/>
      <c r="V16" s="25"/>
      <c r="W16" s="25"/>
      <c r="X16" s="25"/>
      <c r="Y16" s="25"/>
      <c r="Z16" s="25"/>
      <c r="AA16" s="25" t="s">
        <v>608</v>
      </c>
      <c r="AB16" s="61" t="s">
        <v>143</v>
      </c>
      <c r="AC16" s="435"/>
      <c r="AD16" s="257">
        <f t="shared" si="0"/>
        <v>19424.22</v>
      </c>
      <c r="AE16" s="431">
        <f t="shared" si="1"/>
        <v>0</v>
      </c>
      <c r="AF16" s="431">
        <f t="shared" si="2"/>
        <v>0</v>
      </c>
      <c r="AG16" s="250">
        <f t="shared" si="3"/>
        <v>19424.22</v>
      </c>
      <c r="AH16" s="432">
        <f t="shared" si="4"/>
        <v>19424.22</v>
      </c>
      <c r="AI16" s="431">
        <f t="shared" si="5"/>
        <v>0</v>
      </c>
      <c r="AJ16" s="431">
        <f t="shared" si="6"/>
        <v>0</v>
      </c>
      <c r="AK16" s="431">
        <f t="shared" si="7"/>
        <v>0</v>
      </c>
      <c r="AL16" s="431">
        <f t="shared" si="8"/>
        <v>0</v>
      </c>
      <c r="AM16" s="431">
        <f t="shared" si="9"/>
        <v>0</v>
      </c>
      <c r="AN16" s="431">
        <f t="shared" si="10"/>
        <v>19424.22</v>
      </c>
      <c r="AO16" s="431">
        <f t="shared" si="11"/>
        <v>0</v>
      </c>
      <c r="AP16" s="433">
        <f t="shared" si="12"/>
        <v>19424.22</v>
      </c>
      <c r="AQ16" s="433">
        <f t="shared" si="13"/>
        <v>19424.22</v>
      </c>
      <c r="AR16" s="433">
        <f t="shared" si="14"/>
        <v>0</v>
      </c>
      <c r="AS16" s="433">
        <f>BE16*'Données de référence'!$B$3+Rappel_2020!BF16*'Données de référence'!$B$2+Rappel_2020!BG16*'Données de référence'!$B$4+Rappel_2020!BH16</f>
        <v>0</v>
      </c>
      <c r="AT16" s="433">
        <f t="shared" si="15"/>
        <v>0</v>
      </c>
      <c r="AU16" s="433">
        <f>BJ16*'Données de référence'!$C$3+Rappel_2020!BK16*'Données de référence'!$C$2+Rappel_2020!BL16*'Données de référence'!$C$4+Rappel_2020!BM16</f>
        <v>0</v>
      </c>
      <c r="AV16" s="433">
        <f t="shared" si="16"/>
        <v>0</v>
      </c>
      <c r="AW16" s="433">
        <f t="shared" si="17"/>
        <v>19424.22</v>
      </c>
      <c r="AX16" s="433">
        <f t="shared" si="18"/>
        <v>0</v>
      </c>
      <c r="AY16" s="433">
        <f>BO16*'Données de référence'!$D$3+Rappel_2020!BP16*'Données de référence'!$D$2+Rappel_2020!BQ16*'Données de référence'!$D$4+Rappel_2020!BR16</f>
        <v>4720</v>
      </c>
      <c r="AZ16" s="433">
        <f t="shared" si="19"/>
        <v>0</v>
      </c>
      <c r="BA16" s="433">
        <f>BT16*'Données de référence'!$D$3+Rappel_2020!BU16*'Données de référence'!$D$2+Rappel_2020!BV16*'Données de référence'!$D$4+Rappel_2020!BW16</f>
        <v>13850</v>
      </c>
      <c r="BB16" s="433">
        <f t="shared" si="20"/>
        <v>0</v>
      </c>
      <c r="BC16" s="433">
        <f>Rappel_2020!BY16*'Données de référence'!$D$3+Rappel_2020!BZ16*'Données de référence'!$D$2+Rappel_2020!CA16*'Données de référence'!$D$4+Rappel_2020!CB16</f>
        <v>0</v>
      </c>
      <c r="BD16" s="433">
        <f t="shared" si="21"/>
        <v>0</v>
      </c>
      <c r="BE16" s="48"/>
      <c r="BF16" s="48"/>
      <c r="BG16" s="48"/>
      <c r="BH16" s="48"/>
      <c r="BI16" s="48"/>
      <c r="BJ16" s="375"/>
      <c r="BK16" s="375"/>
      <c r="BL16" s="375"/>
      <c r="BM16" s="375"/>
      <c r="BN16" s="375"/>
      <c r="BO16" s="50">
        <v>40</v>
      </c>
      <c r="BP16" s="50"/>
      <c r="BQ16" s="50"/>
      <c r="BR16" s="50"/>
      <c r="BS16" s="50"/>
      <c r="BT16" s="50"/>
      <c r="BU16" s="50"/>
      <c r="BV16" s="50">
        <v>150</v>
      </c>
      <c r="BW16" s="50">
        <v>500</v>
      </c>
      <c r="BX16" s="50"/>
      <c r="BY16" s="50"/>
      <c r="BZ16" s="50"/>
      <c r="CA16" s="50"/>
      <c r="CB16" s="50"/>
      <c r="CC16" s="50"/>
    </row>
    <row r="17" spans="1:81" ht="39.75" hidden="1" customHeight="1" x14ac:dyDescent="0.35">
      <c r="A17" s="385">
        <v>5</v>
      </c>
      <c r="B17" s="385">
        <v>1</v>
      </c>
      <c r="C17" s="117" t="s">
        <v>97</v>
      </c>
      <c r="D17" s="385" t="s">
        <v>170</v>
      </c>
      <c r="E17" s="42" t="s">
        <v>171</v>
      </c>
      <c r="F17" s="25">
        <v>16</v>
      </c>
      <c r="G17" s="401" t="s">
        <v>172</v>
      </c>
      <c r="H17" s="377" t="s">
        <v>173</v>
      </c>
      <c r="I17" s="389" t="s">
        <v>609</v>
      </c>
      <c r="J17" s="25" t="s">
        <v>103</v>
      </c>
      <c r="K17" s="437"/>
      <c r="L17" s="25" t="s">
        <v>104</v>
      </c>
      <c r="M17" s="25" t="s">
        <v>116</v>
      </c>
      <c r="N17" s="25" t="s">
        <v>549</v>
      </c>
      <c r="O17" s="80" t="s">
        <v>550</v>
      </c>
      <c r="P17" s="25"/>
      <c r="Q17" s="25"/>
      <c r="R17" s="25"/>
      <c r="S17" s="80" t="s">
        <v>155</v>
      </c>
      <c r="T17" s="80" t="s">
        <v>574</v>
      </c>
      <c r="U17" s="25"/>
      <c r="V17" s="25"/>
      <c r="W17" s="25"/>
      <c r="X17" s="25"/>
      <c r="Y17" s="25"/>
      <c r="Z17" s="25"/>
      <c r="AA17" s="25" t="s">
        <v>126</v>
      </c>
      <c r="AB17" s="25" t="s">
        <v>127</v>
      </c>
      <c r="AC17" s="378"/>
      <c r="AD17" s="257">
        <f t="shared" si="0"/>
        <v>24762</v>
      </c>
      <c r="AE17" s="431">
        <f t="shared" si="1"/>
        <v>0</v>
      </c>
      <c r="AF17" s="431">
        <f t="shared" si="2"/>
        <v>24762</v>
      </c>
      <c r="AG17" s="250">
        <f t="shared" si="3"/>
        <v>0</v>
      </c>
      <c r="AH17" s="432">
        <f t="shared" si="4"/>
        <v>24762</v>
      </c>
      <c r="AI17" s="431">
        <f t="shared" si="5"/>
        <v>0</v>
      </c>
      <c r="AJ17" s="431">
        <f t="shared" si="6"/>
        <v>0</v>
      </c>
      <c r="AK17" s="431">
        <f t="shared" si="7"/>
        <v>0</v>
      </c>
      <c r="AL17" s="431">
        <f t="shared" si="8"/>
        <v>24762</v>
      </c>
      <c r="AM17" s="431">
        <f t="shared" si="9"/>
        <v>0</v>
      </c>
      <c r="AN17" s="431">
        <f t="shared" si="10"/>
        <v>0</v>
      </c>
      <c r="AO17" s="431">
        <f t="shared" si="11"/>
        <v>0</v>
      </c>
      <c r="AP17" s="433">
        <f t="shared" si="12"/>
        <v>30952.5</v>
      </c>
      <c r="AQ17" s="433">
        <f t="shared" si="13"/>
        <v>30952.5</v>
      </c>
      <c r="AR17" s="433">
        <f t="shared" si="14"/>
        <v>0</v>
      </c>
      <c r="AS17" s="433">
        <f>BE17*'Données de référence'!$B$3+Rappel_2020!BF17*'Données de référence'!$B$2+Rappel_2020!BG17*'Données de référence'!$B$4+Rappel_2020!BH17</f>
        <v>0</v>
      </c>
      <c r="AT17" s="433">
        <f t="shared" si="15"/>
        <v>0</v>
      </c>
      <c r="AU17" s="433">
        <f>BJ17*'Données de référence'!$C$3+Rappel_2020!BK17*'Données de référence'!$C$2+Rappel_2020!BL17*'Données de référence'!$C$4+Rappel_2020!BM17</f>
        <v>30952.5</v>
      </c>
      <c r="AV17" s="433">
        <f t="shared" si="16"/>
        <v>0</v>
      </c>
      <c r="AW17" s="433">
        <f t="shared" si="17"/>
        <v>0</v>
      </c>
      <c r="AX17" s="433">
        <f t="shared" si="18"/>
        <v>0</v>
      </c>
      <c r="AY17" s="433">
        <f>BO17*'Données de référence'!$D$3+Rappel_2020!BP17*'Données de référence'!$D$2+Rappel_2020!BQ17*'Données de référence'!$D$4+Rappel_2020!BR17</f>
        <v>0</v>
      </c>
      <c r="AZ17" s="433">
        <f t="shared" si="19"/>
        <v>0</v>
      </c>
      <c r="BA17" s="433">
        <f>BT17*'Données de référence'!$D$3+Rappel_2020!BU17*'Données de référence'!$D$2+Rappel_2020!BV17*'Données de référence'!$D$4+Rappel_2020!BW17</f>
        <v>0</v>
      </c>
      <c r="BB17" s="433">
        <f t="shared" si="20"/>
        <v>0</v>
      </c>
      <c r="BC17" s="433">
        <f>Rappel_2020!BY17*'Données de référence'!$D$3+Rappel_2020!BZ17*'Données de référence'!$D$2+Rappel_2020!CA17*'Données de référence'!$D$4+Rappel_2020!CB17</f>
        <v>0</v>
      </c>
      <c r="BD17" s="433">
        <f t="shared" si="21"/>
        <v>0</v>
      </c>
      <c r="BE17" s="48"/>
      <c r="BF17" s="48"/>
      <c r="BG17" s="48"/>
      <c r="BH17" s="48"/>
      <c r="BI17" s="48"/>
      <c r="BJ17" s="375">
        <v>150</v>
      </c>
      <c r="BK17" s="375">
        <v>150</v>
      </c>
      <c r="BL17" s="375"/>
      <c r="BM17" s="375"/>
      <c r="BN17" s="375"/>
      <c r="BO17" s="50"/>
      <c r="BP17" s="50"/>
      <c r="BQ17" s="50"/>
      <c r="BR17" s="50"/>
      <c r="BS17" s="50"/>
      <c r="BT17" s="50"/>
      <c r="BU17" s="50"/>
      <c r="BV17" s="50"/>
      <c r="BW17" s="50"/>
      <c r="BX17" s="50"/>
      <c r="BY17" s="50"/>
      <c r="BZ17" s="50"/>
      <c r="CA17" s="50"/>
      <c r="CB17" s="50"/>
      <c r="CC17" s="50"/>
    </row>
    <row r="18" spans="1:81" ht="39.75" hidden="1" customHeight="1" x14ac:dyDescent="0.35">
      <c r="A18" s="25">
        <v>6</v>
      </c>
      <c r="B18" s="25">
        <v>1</v>
      </c>
      <c r="C18" s="25" t="s">
        <v>97</v>
      </c>
      <c r="D18" s="25" t="s">
        <v>98</v>
      </c>
      <c r="E18" s="42" t="s">
        <v>175</v>
      </c>
      <c r="F18" s="25">
        <v>17</v>
      </c>
      <c r="G18" s="401" t="s">
        <v>610</v>
      </c>
      <c r="H18" s="394" t="s">
        <v>611</v>
      </c>
      <c r="I18" s="113" t="s">
        <v>612</v>
      </c>
      <c r="J18" s="25" t="s">
        <v>114</v>
      </c>
      <c r="K18" s="25"/>
      <c r="L18" s="25" t="s">
        <v>115</v>
      </c>
      <c r="M18" s="25" t="s">
        <v>566</v>
      </c>
      <c r="N18" s="25" t="s">
        <v>106</v>
      </c>
      <c r="O18" s="25"/>
      <c r="P18" s="25" t="s">
        <v>569</v>
      </c>
      <c r="Q18" s="25"/>
      <c r="R18" s="25"/>
      <c r="S18" s="25" t="s">
        <v>125</v>
      </c>
      <c r="T18" s="25" t="s">
        <v>206</v>
      </c>
      <c r="U18" s="25"/>
      <c r="V18" s="25"/>
      <c r="W18" s="25"/>
      <c r="X18" s="25"/>
      <c r="Y18" s="25"/>
      <c r="Z18" s="25"/>
      <c r="AA18" s="25" t="s">
        <v>613</v>
      </c>
      <c r="AB18" s="25" t="s">
        <v>143</v>
      </c>
      <c r="AC18" s="378"/>
      <c r="AD18" s="257">
        <f t="shared" si="0"/>
        <v>124498.058</v>
      </c>
      <c r="AE18" s="431">
        <f t="shared" si="1"/>
        <v>0</v>
      </c>
      <c r="AF18" s="431">
        <f t="shared" si="2"/>
        <v>0</v>
      </c>
      <c r="AG18" s="250">
        <f t="shared" si="3"/>
        <v>124498.058</v>
      </c>
      <c r="AH18" s="432">
        <f t="shared" si="4"/>
        <v>124498.058</v>
      </c>
      <c r="AI18" s="431">
        <f t="shared" si="5"/>
        <v>0</v>
      </c>
      <c r="AJ18" s="431">
        <f t="shared" si="6"/>
        <v>0</v>
      </c>
      <c r="AK18" s="431">
        <f t="shared" si="7"/>
        <v>0</v>
      </c>
      <c r="AL18" s="431">
        <f t="shared" si="8"/>
        <v>0</v>
      </c>
      <c r="AM18" s="431">
        <f t="shared" si="9"/>
        <v>0</v>
      </c>
      <c r="AN18" s="431">
        <f t="shared" si="10"/>
        <v>124498.058</v>
      </c>
      <c r="AO18" s="431">
        <f t="shared" si="11"/>
        <v>0</v>
      </c>
      <c r="AP18" s="433">
        <f t="shared" si="12"/>
        <v>124498.058</v>
      </c>
      <c r="AQ18" s="433">
        <f t="shared" si="13"/>
        <v>124498.058</v>
      </c>
      <c r="AR18" s="433">
        <f t="shared" si="14"/>
        <v>0</v>
      </c>
      <c r="AS18" s="433">
        <f>BE18*'Données de référence'!$B$3+Rappel_2020!BF18*'Données de référence'!$B$2+Rappel_2020!BG18*'Données de référence'!$B$4+Rappel_2020!BH18</f>
        <v>0</v>
      </c>
      <c r="AT18" s="433">
        <f t="shared" si="15"/>
        <v>0</v>
      </c>
      <c r="AU18" s="433">
        <f>BJ18*'Données de référence'!$C$3+Rappel_2020!BK18*'Données de référence'!$C$2+Rappel_2020!BL18*'Données de référence'!$C$4+Rappel_2020!BM18</f>
        <v>0</v>
      </c>
      <c r="AV18" s="433">
        <f t="shared" si="16"/>
        <v>0</v>
      </c>
      <c r="AW18" s="433">
        <f t="shared" si="17"/>
        <v>124498.058</v>
      </c>
      <c r="AX18" s="433">
        <f t="shared" si="18"/>
        <v>0</v>
      </c>
      <c r="AY18" s="433">
        <f>BO18*'Données de référence'!$D$3+Rappel_2020!BP18*'Données de référence'!$D$2+Rappel_2020!BQ18*'Données de référence'!$D$4+Rappel_2020!BR18</f>
        <v>9440</v>
      </c>
      <c r="AZ18" s="433">
        <f t="shared" si="19"/>
        <v>0</v>
      </c>
      <c r="BA18" s="433">
        <f>BT18*'Données de référence'!$D$3+Rappel_2020!BU18*'Données de référence'!$D$2+Rappel_2020!BV18*'Données de référence'!$D$4+Rappel_2020!BW18</f>
        <v>109583</v>
      </c>
      <c r="BB18" s="433">
        <f t="shared" si="20"/>
        <v>0</v>
      </c>
      <c r="BC18" s="433">
        <f>Rappel_2020!BY18*'Données de référence'!$D$3+Rappel_2020!BZ18*'Données de référence'!$D$2+Rappel_2020!CA18*'Données de référence'!$D$4+Rappel_2020!CB18</f>
        <v>0</v>
      </c>
      <c r="BD18" s="433">
        <f t="shared" si="21"/>
        <v>0</v>
      </c>
      <c r="BE18" s="48"/>
      <c r="BF18" s="48"/>
      <c r="BG18" s="48"/>
      <c r="BH18" s="48"/>
      <c r="BI18" s="48"/>
      <c r="BJ18" s="375"/>
      <c r="BK18" s="375"/>
      <c r="BL18" s="375"/>
      <c r="BM18" s="375"/>
      <c r="BN18" s="375"/>
      <c r="BO18" s="246">
        <v>80</v>
      </c>
      <c r="BP18" s="50"/>
      <c r="BQ18" s="50"/>
      <c r="BR18" s="50"/>
      <c r="BS18" s="50"/>
      <c r="BT18" s="246">
        <v>300</v>
      </c>
      <c r="BU18" s="50"/>
      <c r="BV18" s="248">
        <f>374+280</f>
        <v>654</v>
      </c>
      <c r="BW18" s="247">
        <v>15977</v>
      </c>
      <c r="BX18" s="50"/>
      <c r="BY18" s="50"/>
      <c r="BZ18" s="50"/>
      <c r="CA18" s="50"/>
      <c r="CB18" s="50"/>
      <c r="CC18" s="50"/>
    </row>
    <row r="19" spans="1:81" ht="51" hidden="1" customHeight="1" x14ac:dyDescent="0.35">
      <c r="A19" s="25">
        <v>6</v>
      </c>
      <c r="B19" s="25">
        <v>1</v>
      </c>
      <c r="C19" s="25" t="s">
        <v>97</v>
      </c>
      <c r="D19" s="25" t="s">
        <v>98</v>
      </c>
      <c r="E19" s="42" t="s">
        <v>175</v>
      </c>
      <c r="F19" s="25">
        <v>18</v>
      </c>
      <c r="G19" s="27" t="s">
        <v>176</v>
      </c>
      <c r="H19" s="27" t="s">
        <v>614</v>
      </c>
      <c r="I19" s="113" t="s">
        <v>615</v>
      </c>
      <c r="J19" s="25" t="s">
        <v>103</v>
      </c>
      <c r="K19" s="25"/>
      <c r="L19" s="25" t="s">
        <v>104</v>
      </c>
      <c r="M19" s="25" t="s">
        <v>116</v>
      </c>
      <c r="N19" s="25" t="s">
        <v>616</v>
      </c>
      <c r="O19" s="80" t="s">
        <v>617</v>
      </c>
      <c r="P19" s="25" t="s">
        <v>618</v>
      </c>
      <c r="Q19" s="25"/>
      <c r="R19" s="25"/>
      <c r="S19" s="25" t="s">
        <v>155</v>
      </c>
      <c r="T19" s="25" t="s">
        <v>574</v>
      </c>
      <c r="U19" s="25" t="s">
        <v>181</v>
      </c>
      <c r="V19" s="25" t="s">
        <v>182</v>
      </c>
      <c r="W19" s="25" t="s">
        <v>183</v>
      </c>
      <c r="X19" s="120" t="s">
        <v>182</v>
      </c>
      <c r="Y19" s="25"/>
      <c r="Z19" s="25"/>
      <c r="AA19" s="25" t="s">
        <v>619</v>
      </c>
      <c r="AB19" s="25" t="s">
        <v>185</v>
      </c>
      <c r="AC19" s="378"/>
      <c r="AD19" s="257">
        <f t="shared" si="0"/>
        <v>193763.4</v>
      </c>
      <c r="AE19" s="431">
        <f t="shared" si="1"/>
        <v>16048</v>
      </c>
      <c r="AF19" s="431">
        <f t="shared" si="2"/>
        <v>0</v>
      </c>
      <c r="AG19" s="250">
        <f t="shared" si="3"/>
        <v>177715.4</v>
      </c>
      <c r="AH19" s="432">
        <f t="shared" si="4"/>
        <v>193763.4</v>
      </c>
      <c r="AI19" s="431">
        <f t="shared" si="5"/>
        <v>0</v>
      </c>
      <c r="AJ19" s="431">
        <f t="shared" si="6"/>
        <v>16048</v>
      </c>
      <c r="AK19" s="431">
        <f t="shared" si="7"/>
        <v>0</v>
      </c>
      <c r="AL19" s="431">
        <f t="shared" si="8"/>
        <v>0</v>
      </c>
      <c r="AM19" s="431">
        <f t="shared" si="9"/>
        <v>0</v>
      </c>
      <c r="AN19" s="431">
        <f t="shared" si="10"/>
        <v>177715.4</v>
      </c>
      <c r="AO19" s="431">
        <f t="shared" si="11"/>
        <v>0</v>
      </c>
      <c r="AP19" s="433">
        <f t="shared" si="12"/>
        <v>197775.4</v>
      </c>
      <c r="AQ19" s="433">
        <f t="shared" si="13"/>
        <v>197775.4</v>
      </c>
      <c r="AR19" s="433">
        <f t="shared" si="14"/>
        <v>0</v>
      </c>
      <c r="AS19" s="433">
        <f>BE19*'Données de référence'!$B$3+Rappel_2020!BF19*'Données de référence'!$B$2+Rappel_2020!BG19*'Données de référence'!$B$4+Rappel_2020!BH19</f>
        <v>20060</v>
      </c>
      <c r="AT19" s="433">
        <f t="shared" si="15"/>
        <v>0</v>
      </c>
      <c r="AU19" s="433">
        <f>BJ19*'Données de référence'!$C$3+Rappel_2020!BK19*'Données de référence'!$C$2+Rappel_2020!BL19*'Données de référence'!$C$4+Rappel_2020!BM19</f>
        <v>0</v>
      </c>
      <c r="AV19" s="433">
        <f t="shared" si="16"/>
        <v>0</v>
      </c>
      <c r="AW19" s="433">
        <f t="shared" si="17"/>
        <v>177715.4</v>
      </c>
      <c r="AX19" s="433">
        <f t="shared" si="18"/>
        <v>0</v>
      </c>
      <c r="AY19" s="433">
        <f>BO19*'Données de référence'!$D$3+Rappel_2020!BP19*'Données de référence'!$D$2+Rappel_2020!BQ19*'Données de référence'!$D$4+Rappel_2020!BR19</f>
        <v>0</v>
      </c>
      <c r="AZ19" s="433">
        <f t="shared" si="19"/>
        <v>0</v>
      </c>
      <c r="BA19" s="433">
        <f>BT19*'Données de référence'!$D$3+Rappel_2020!BU19*'Données de référence'!$D$2+Rappel_2020!BV19*'Données de référence'!$D$4+Rappel_2020!BW19</f>
        <v>169900</v>
      </c>
      <c r="BB19" s="433">
        <f t="shared" si="20"/>
        <v>0</v>
      </c>
      <c r="BC19" s="433">
        <f>Rappel_2020!BY19*'Données de référence'!$D$3+Rappel_2020!BZ19*'Données de référence'!$D$2+Rappel_2020!CA19*'Données de référence'!$D$4+Rappel_2020!CB19</f>
        <v>0</v>
      </c>
      <c r="BD19" s="433">
        <f t="shared" si="21"/>
        <v>0</v>
      </c>
      <c r="BE19" s="106">
        <v>170</v>
      </c>
      <c r="BF19" s="106"/>
      <c r="BG19" s="106"/>
      <c r="BH19" s="106"/>
      <c r="BI19" s="106"/>
      <c r="BJ19" s="375"/>
      <c r="BK19" s="375"/>
      <c r="BL19" s="375"/>
      <c r="BM19" s="375"/>
      <c r="BN19" s="375"/>
      <c r="BO19" s="50"/>
      <c r="BP19" s="50"/>
      <c r="BQ19" s="50"/>
      <c r="BR19" s="50"/>
      <c r="BS19" s="50"/>
      <c r="BT19" s="50">
        <v>650</v>
      </c>
      <c r="BU19" s="50"/>
      <c r="BV19" s="50">
        <v>800</v>
      </c>
      <c r="BW19" s="50">
        <v>22000</v>
      </c>
      <c r="BX19" s="50"/>
      <c r="BY19" s="50"/>
      <c r="BZ19" s="50"/>
      <c r="CA19" s="50"/>
      <c r="CB19" s="50"/>
      <c r="CC19" s="50"/>
    </row>
    <row r="20" spans="1:81" ht="39.75" hidden="1" customHeight="1" x14ac:dyDescent="0.35">
      <c r="A20" s="128">
        <v>6</v>
      </c>
      <c r="B20" s="385">
        <v>1</v>
      </c>
      <c r="C20" s="385" t="s">
        <v>97</v>
      </c>
      <c r="D20" s="385" t="s">
        <v>98</v>
      </c>
      <c r="E20" s="42" t="s">
        <v>132</v>
      </c>
      <c r="F20" s="25">
        <v>19</v>
      </c>
      <c r="G20" s="401" t="s">
        <v>528</v>
      </c>
      <c r="H20" s="245" t="s">
        <v>529</v>
      </c>
      <c r="I20" s="113" t="s">
        <v>620</v>
      </c>
      <c r="J20" s="25" t="s">
        <v>245</v>
      </c>
      <c r="K20" s="25" t="s">
        <v>548</v>
      </c>
      <c r="L20" s="25" t="s">
        <v>115</v>
      </c>
      <c r="M20" s="25" t="s">
        <v>566</v>
      </c>
      <c r="N20" s="25" t="s">
        <v>106</v>
      </c>
      <c r="O20" s="25"/>
      <c r="P20" s="25" t="s">
        <v>569</v>
      </c>
      <c r="Q20" s="25"/>
      <c r="R20" s="25"/>
      <c r="S20" s="25" t="s">
        <v>192</v>
      </c>
      <c r="T20" s="140">
        <v>44287</v>
      </c>
      <c r="U20" s="25"/>
      <c r="V20" s="25"/>
      <c r="W20" s="25"/>
      <c r="X20" s="25"/>
      <c r="Y20" s="25"/>
      <c r="Z20" s="25"/>
      <c r="AA20" s="25" t="s">
        <v>200</v>
      </c>
      <c r="AB20" s="25" t="s">
        <v>127</v>
      </c>
      <c r="AC20" s="378"/>
      <c r="AD20" s="257">
        <f t="shared" si="0"/>
        <v>4959.6000000000004</v>
      </c>
      <c r="AE20" s="431">
        <f t="shared" si="1"/>
        <v>0</v>
      </c>
      <c r="AF20" s="431">
        <f t="shared" si="2"/>
        <v>4959.6000000000004</v>
      </c>
      <c r="AG20" s="250">
        <f t="shared" si="3"/>
        <v>0</v>
      </c>
      <c r="AH20" s="432">
        <f t="shared" si="4"/>
        <v>4959.6000000000004</v>
      </c>
      <c r="AI20" s="431">
        <f t="shared" si="5"/>
        <v>0</v>
      </c>
      <c r="AJ20" s="431">
        <f t="shared" si="6"/>
        <v>0</v>
      </c>
      <c r="AK20" s="431">
        <f t="shared" si="7"/>
        <v>0</v>
      </c>
      <c r="AL20" s="431">
        <f t="shared" si="8"/>
        <v>4959.6000000000004</v>
      </c>
      <c r="AM20" s="431">
        <f t="shared" si="9"/>
        <v>0</v>
      </c>
      <c r="AN20" s="431">
        <f t="shared" si="10"/>
        <v>0</v>
      </c>
      <c r="AO20" s="431">
        <f t="shared" si="11"/>
        <v>0</v>
      </c>
      <c r="AP20" s="433">
        <f t="shared" si="12"/>
        <v>6199.5</v>
      </c>
      <c r="AQ20" s="433">
        <f t="shared" si="13"/>
        <v>6199.5</v>
      </c>
      <c r="AR20" s="433">
        <f t="shared" si="14"/>
        <v>0</v>
      </c>
      <c r="AS20" s="433">
        <f>BE20*'Données de référence'!$B$3+Rappel_2020!BF20*'Données de référence'!$B$2+Rappel_2020!BG20*'Données de référence'!$B$4+Rappel_2020!BH20</f>
        <v>0</v>
      </c>
      <c r="AT20" s="433">
        <f t="shared" si="15"/>
        <v>0</v>
      </c>
      <c r="AU20" s="433">
        <f>BJ20*'Données de référence'!$C$3+Rappel_2020!BK20*'Données de référence'!$C$2+Rappel_2020!BL20*'Données de référence'!$C$4+Rappel_2020!BM20</f>
        <v>6199.5</v>
      </c>
      <c r="AV20" s="433">
        <f t="shared" si="16"/>
        <v>0</v>
      </c>
      <c r="AW20" s="433">
        <f t="shared" si="17"/>
        <v>0</v>
      </c>
      <c r="AX20" s="433">
        <f t="shared" si="18"/>
        <v>0</v>
      </c>
      <c r="AY20" s="433">
        <f>BO20*'Données de référence'!$D$3+Rappel_2020!BP20*'Données de référence'!$D$2+Rappel_2020!BQ20*'Données de référence'!$D$4+Rappel_2020!BR20</f>
        <v>0</v>
      </c>
      <c r="AZ20" s="433">
        <f t="shared" si="19"/>
        <v>0</v>
      </c>
      <c r="BA20" s="433">
        <f>BT20*'Données de référence'!$D$3+Rappel_2020!BU20*'Données de référence'!$D$2+Rappel_2020!BV20*'Données de référence'!$D$4+Rappel_2020!BW20</f>
        <v>0</v>
      </c>
      <c r="BB20" s="433">
        <f t="shared" si="20"/>
        <v>0</v>
      </c>
      <c r="BC20" s="433">
        <f>Rappel_2020!BY20*'Données de référence'!$D$3+Rappel_2020!BZ20*'Données de référence'!$D$2+Rappel_2020!CA20*'Données de référence'!$D$4+Rappel_2020!CB20</f>
        <v>0</v>
      </c>
      <c r="BD20" s="433">
        <f t="shared" si="21"/>
        <v>0</v>
      </c>
      <c r="BE20" s="106"/>
      <c r="BF20" s="106"/>
      <c r="BG20" s="106"/>
      <c r="BH20" s="106"/>
      <c r="BI20" s="106"/>
      <c r="BJ20" s="436">
        <v>75</v>
      </c>
      <c r="BK20" s="375"/>
      <c r="BL20" s="375"/>
      <c r="BM20" s="375"/>
      <c r="BN20" s="375"/>
      <c r="BO20" s="50"/>
      <c r="BP20" s="50"/>
      <c r="BQ20" s="50"/>
      <c r="BR20" s="50"/>
      <c r="BS20" s="50"/>
      <c r="BT20" s="50"/>
      <c r="BU20" s="50"/>
      <c r="BV20" s="50"/>
      <c r="BW20" s="50"/>
      <c r="BX20" s="50"/>
      <c r="BY20" s="50"/>
      <c r="BZ20" s="50"/>
      <c r="CA20" s="50"/>
      <c r="CB20" s="50"/>
      <c r="CC20" s="50"/>
    </row>
    <row r="21" spans="1:81" ht="39.75" hidden="1" customHeight="1" x14ac:dyDescent="0.35">
      <c r="A21" s="25">
        <v>6</v>
      </c>
      <c r="B21" s="25">
        <v>1</v>
      </c>
      <c r="C21" s="25" t="s">
        <v>97</v>
      </c>
      <c r="D21" s="25" t="s">
        <v>98</v>
      </c>
      <c r="E21" s="42" t="s">
        <v>132</v>
      </c>
      <c r="F21" s="25">
        <v>20</v>
      </c>
      <c r="G21" s="393" t="s">
        <v>194</v>
      </c>
      <c r="H21" s="43" t="s">
        <v>195</v>
      </c>
      <c r="I21" s="139" t="s">
        <v>621</v>
      </c>
      <c r="J21" s="25" t="s">
        <v>103</v>
      </c>
      <c r="K21" s="25" t="s">
        <v>548</v>
      </c>
      <c r="L21" s="25" t="s">
        <v>104</v>
      </c>
      <c r="M21" s="25" t="s">
        <v>105</v>
      </c>
      <c r="N21" s="25" t="s">
        <v>622</v>
      </c>
      <c r="O21" s="25" t="s">
        <v>550</v>
      </c>
      <c r="P21" s="25"/>
      <c r="Q21" s="25"/>
      <c r="R21" s="25"/>
      <c r="S21" s="80" t="s">
        <v>125</v>
      </c>
      <c r="T21" s="80" t="s">
        <v>598</v>
      </c>
      <c r="U21" s="25"/>
      <c r="V21" s="25"/>
      <c r="W21" s="25"/>
      <c r="X21" s="25"/>
      <c r="Y21" s="25"/>
      <c r="Z21" s="25"/>
      <c r="AA21" s="110" t="s">
        <v>200</v>
      </c>
      <c r="AB21" s="141" t="s">
        <v>127</v>
      </c>
      <c r="AC21" s="378"/>
      <c r="AD21" s="257">
        <f t="shared" si="0"/>
        <v>6831.4000000000005</v>
      </c>
      <c r="AE21" s="431">
        <f t="shared" si="1"/>
        <v>0</v>
      </c>
      <c r="AF21" s="431">
        <f t="shared" si="2"/>
        <v>6831.4000000000005</v>
      </c>
      <c r="AG21" s="250">
        <f t="shared" si="3"/>
        <v>0</v>
      </c>
      <c r="AH21" s="432">
        <f t="shared" si="4"/>
        <v>6831.4000000000005</v>
      </c>
      <c r="AI21" s="431">
        <f t="shared" si="5"/>
        <v>0</v>
      </c>
      <c r="AJ21" s="431">
        <f t="shared" si="6"/>
        <v>0</v>
      </c>
      <c r="AK21" s="431">
        <f t="shared" si="7"/>
        <v>0</v>
      </c>
      <c r="AL21" s="431">
        <f t="shared" si="8"/>
        <v>6831.4000000000005</v>
      </c>
      <c r="AM21" s="431">
        <f t="shared" si="9"/>
        <v>0</v>
      </c>
      <c r="AN21" s="431">
        <f t="shared" si="10"/>
        <v>0</v>
      </c>
      <c r="AO21" s="431">
        <f t="shared" si="11"/>
        <v>0</v>
      </c>
      <c r="AP21" s="433">
        <f t="shared" si="12"/>
        <v>8539.25</v>
      </c>
      <c r="AQ21" s="433">
        <f t="shared" si="13"/>
        <v>8539.25</v>
      </c>
      <c r="AR21" s="433">
        <f t="shared" si="14"/>
        <v>0</v>
      </c>
      <c r="AS21" s="433">
        <f>BE21*'Données de référence'!$B$3+Rappel_2020!BF21*'Données de référence'!$B$2+Rappel_2020!BG21*'Données de référence'!$B$4+Rappel_2020!BH21</f>
        <v>0</v>
      </c>
      <c r="AT21" s="433">
        <f t="shared" si="15"/>
        <v>0</v>
      </c>
      <c r="AU21" s="433">
        <f>BJ21*'Données de référence'!$C$3+Rappel_2020!BK21*'Données de référence'!$C$2+Rappel_2020!BL21*'Données de référence'!$C$4+Rappel_2020!BM21</f>
        <v>8539.25</v>
      </c>
      <c r="AV21" s="433">
        <f t="shared" si="16"/>
        <v>0</v>
      </c>
      <c r="AW21" s="433">
        <f t="shared" si="17"/>
        <v>0</v>
      </c>
      <c r="AX21" s="433">
        <f t="shared" si="18"/>
        <v>0</v>
      </c>
      <c r="AY21" s="433">
        <f>BO21*'Données de référence'!$D$3+Rappel_2020!BP21*'Données de référence'!$D$2+Rappel_2020!BQ21*'Données de référence'!$D$4+Rappel_2020!BR21</f>
        <v>0</v>
      </c>
      <c r="AZ21" s="433">
        <f t="shared" si="19"/>
        <v>0</v>
      </c>
      <c r="BA21" s="433">
        <f>BT21*'Données de référence'!$D$3+Rappel_2020!BU21*'Données de référence'!$D$2+Rappel_2020!BV21*'Données de référence'!$D$4+Rappel_2020!BW21</f>
        <v>0</v>
      </c>
      <c r="BB21" s="433">
        <f t="shared" si="20"/>
        <v>0</v>
      </c>
      <c r="BC21" s="433">
        <f>Rappel_2020!BY21*'Données de référence'!$D$3+Rappel_2020!BZ21*'Données de référence'!$D$2+Rappel_2020!CA21*'Données de référence'!$D$4+Rappel_2020!CB21</f>
        <v>0</v>
      </c>
      <c r="BD21" s="433">
        <f t="shared" si="21"/>
        <v>0</v>
      </c>
      <c r="BE21" s="48"/>
      <c r="BF21" s="48"/>
      <c r="BG21" s="48"/>
      <c r="BH21" s="48"/>
      <c r="BI21" s="48"/>
      <c r="BJ21" s="375">
        <v>50</v>
      </c>
      <c r="BK21" s="375"/>
      <c r="BL21" s="375">
        <v>75</v>
      </c>
      <c r="BM21" s="375"/>
      <c r="BN21" s="375"/>
      <c r="BO21" s="382"/>
      <c r="BP21" s="382"/>
      <c r="BQ21" s="382"/>
      <c r="BR21" s="382"/>
      <c r="BS21" s="382"/>
      <c r="BT21" s="382"/>
      <c r="BU21" s="382"/>
      <c r="BV21" s="382"/>
      <c r="BW21" s="382"/>
      <c r="BX21" s="382"/>
      <c r="BY21" s="382"/>
      <c r="BZ21" s="382"/>
      <c r="CA21" s="382"/>
      <c r="CB21" s="382"/>
      <c r="CC21" s="382"/>
    </row>
    <row r="22" spans="1:81" ht="39.75" hidden="1" customHeight="1" x14ac:dyDescent="0.35">
      <c r="A22" s="96">
        <v>6</v>
      </c>
      <c r="B22" s="25">
        <v>1</v>
      </c>
      <c r="C22" s="25" t="s">
        <v>97</v>
      </c>
      <c r="D22" s="25" t="s">
        <v>98</v>
      </c>
      <c r="E22" s="42" t="s">
        <v>99</v>
      </c>
      <c r="F22" s="25">
        <v>21</v>
      </c>
      <c r="G22" s="377" t="s">
        <v>201</v>
      </c>
      <c r="H22" s="245" t="s">
        <v>623</v>
      </c>
      <c r="I22" s="591" t="s">
        <v>624</v>
      </c>
      <c r="J22" s="25" t="s">
        <v>114</v>
      </c>
      <c r="K22" s="25"/>
      <c r="L22" s="80" t="s">
        <v>625</v>
      </c>
      <c r="M22" s="25" t="s">
        <v>105</v>
      </c>
      <c r="N22" s="80" t="s">
        <v>626</v>
      </c>
      <c r="O22" s="80" t="s">
        <v>627</v>
      </c>
      <c r="P22" s="25" t="s">
        <v>628</v>
      </c>
      <c r="Q22" s="25"/>
      <c r="R22" s="25"/>
      <c r="S22" s="80" t="s">
        <v>155</v>
      </c>
      <c r="T22" s="25" t="s">
        <v>574</v>
      </c>
      <c r="U22" s="25"/>
      <c r="V22" s="25"/>
      <c r="W22" s="25"/>
      <c r="X22" s="25"/>
      <c r="Y22" s="25"/>
      <c r="Z22" s="25"/>
      <c r="AA22" s="25" t="s">
        <v>207</v>
      </c>
      <c r="AB22" s="25" t="s">
        <v>110</v>
      </c>
      <c r="AC22" s="378"/>
      <c r="AD22" s="257">
        <f t="shared" si="0"/>
        <v>48896</v>
      </c>
      <c r="AE22" s="431">
        <f t="shared" si="1"/>
        <v>48896</v>
      </c>
      <c r="AF22" s="431">
        <f t="shared" si="2"/>
        <v>0</v>
      </c>
      <c r="AG22" s="250">
        <f t="shared" si="3"/>
        <v>0</v>
      </c>
      <c r="AH22" s="432">
        <f t="shared" si="4"/>
        <v>48896</v>
      </c>
      <c r="AI22" s="431">
        <f t="shared" si="5"/>
        <v>0</v>
      </c>
      <c r="AJ22" s="431">
        <f t="shared" si="6"/>
        <v>48896</v>
      </c>
      <c r="AK22" s="431">
        <f t="shared" si="7"/>
        <v>0</v>
      </c>
      <c r="AL22" s="431">
        <f t="shared" si="8"/>
        <v>0</v>
      </c>
      <c r="AM22" s="431">
        <f t="shared" si="9"/>
        <v>0</v>
      </c>
      <c r="AN22" s="431">
        <f t="shared" si="10"/>
        <v>0</v>
      </c>
      <c r="AO22" s="431">
        <f t="shared" si="11"/>
        <v>0</v>
      </c>
      <c r="AP22" s="433">
        <f t="shared" si="12"/>
        <v>61120</v>
      </c>
      <c r="AQ22" s="433">
        <f t="shared" si="13"/>
        <v>61120</v>
      </c>
      <c r="AR22" s="433">
        <f t="shared" si="14"/>
        <v>0</v>
      </c>
      <c r="AS22" s="433">
        <f>BE22*'Données de référence'!$B$3+Rappel_2020!BF22*'Données de référence'!$B$2+Rappel_2020!BG22*'Données de référence'!$B$4+Rappel_2020!BH22</f>
        <v>61120</v>
      </c>
      <c r="AT22" s="433">
        <f t="shared" si="15"/>
        <v>0</v>
      </c>
      <c r="AU22" s="433">
        <f>BJ22*'Données de référence'!$C$3+Rappel_2020!BK22*'Données de référence'!$C$2+Rappel_2020!BL22*'Données de référence'!$C$4+Rappel_2020!BM22</f>
        <v>0</v>
      </c>
      <c r="AV22" s="433">
        <f t="shared" si="16"/>
        <v>0</v>
      </c>
      <c r="AW22" s="433">
        <f t="shared" si="17"/>
        <v>0</v>
      </c>
      <c r="AX22" s="433">
        <f t="shared" si="18"/>
        <v>0</v>
      </c>
      <c r="AY22" s="433">
        <f>BO22*'Données de référence'!$D$3+Rappel_2020!BP22*'Données de référence'!$D$2+Rappel_2020!BQ22*'Données de référence'!$D$4+Rappel_2020!BR22</f>
        <v>0</v>
      </c>
      <c r="AZ22" s="433">
        <f t="shared" si="19"/>
        <v>0</v>
      </c>
      <c r="BA22" s="433">
        <f>BT22*'Données de référence'!$D$3+Rappel_2020!BU22*'Données de référence'!$D$2+Rappel_2020!BV22*'Données de référence'!$D$4+Rappel_2020!BW22</f>
        <v>0</v>
      </c>
      <c r="BB22" s="433">
        <f t="shared" si="20"/>
        <v>0</v>
      </c>
      <c r="BC22" s="433">
        <f>Rappel_2020!BY22*'Données de référence'!$D$3+Rappel_2020!BZ22*'Données de référence'!$D$2+Rappel_2020!CA22*'Données de référence'!$D$4+Rappel_2020!CB22</f>
        <v>0</v>
      </c>
      <c r="BD22" s="433">
        <f t="shared" si="21"/>
        <v>0</v>
      </c>
      <c r="BE22" s="106">
        <v>160</v>
      </c>
      <c r="BF22" s="106"/>
      <c r="BG22" s="106">
        <v>480</v>
      </c>
      <c r="BH22" s="106"/>
      <c r="BI22" s="106"/>
      <c r="BJ22" s="375"/>
      <c r="BK22" s="375"/>
      <c r="BL22" s="375"/>
      <c r="BM22" s="375"/>
      <c r="BN22" s="375"/>
      <c r="BO22" s="50"/>
      <c r="BP22" s="50"/>
      <c r="BQ22" s="50"/>
      <c r="BR22" s="50"/>
      <c r="BS22" s="50"/>
      <c r="BT22" s="50"/>
      <c r="BU22" s="50"/>
      <c r="BV22" s="50"/>
      <c r="BW22" s="50"/>
      <c r="BX22" s="50"/>
      <c r="BY22" s="50"/>
      <c r="BZ22" s="50"/>
      <c r="CA22" s="50"/>
      <c r="CB22" s="50"/>
      <c r="CC22" s="50"/>
    </row>
    <row r="23" spans="1:81" ht="39.75" hidden="1" customHeight="1" x14ac:dyDescent="0.35">
      <c r="A23" s="25">
        <v>5</v>
      </c>
      <c r="B23" s="25">
        <v>1</v>
      </c>
      <c r="C23" s="25" t="s">
        <v>97</v>
      </c>
      <c r="D23" s="25" t="s">
        <v>214</v>
      </c>
      <c r="E23" s="388" t="s">
        <v>215</v>
      </c>
      <c r="F23" s="25">
        <v>22</v>
      </c>
      <c r="G23" s="377" t="s">
        <v>216</v>
      </c>
      <c r="H23" s="27" t="s">
        <v>629</v>
      </c>
      <c r="I23" s="43" t="s">
        <v>630</v>
      </c>
      <c r="J23" s="25" t="s">
        <v>103</v>
      </c>
      <c r="K23" s="25" t="s">
        <v>631</v>
      </c>
      <c r="L23" s="25" t="s">
        <v>104</v>
      </c>
      <c r="M23" s="25" t="s">
        <v>105</v>
      </c>
      <c r="N23" s="25" t="s">
        <v>106</v>
      </c>
      <c r="O23" s="25"/>
      <c r="P23" s="25" t="s">
        <v>632</v>
      </c>
      <c r="Q23" s="25"/>
      <c r="R23" s="25"/>
      <c r="S23" s="25" t="s">
        <v>633</v>
      </c>
      <c r="T23" s="25" t="s">
        <v>562</v>
      </c>
      <c r="U23" s="25" t="s">
        <v>222</v>
      </c>
      <c r="V23" s="25" t="s">
        <v>579</v>
      </c>
      <c r="W23" s="25"/>
      <c r="X23" s="25"/>
      <c r="Y23" s="25"/>
      <c r="Z23" s="25"/>
      <c r="AA23" s="25" t="s">
        <v>634</v>
      </c>
      <c r="AB23" s="61" t="s">
        <v>143</v>
      </c>
      <c r="AC23" s="378"/>
      <c r="AD23" s="257">
        <f t="shared" si="0"/>
        <v>18514.2</v>
      </c>
      <c r="AE23" s="431">
        <f t="shared" si="1"/>
        <v>0</v>
      </c>
      <c r="AF23" s="431">
        <f t="shared" si="2"/>
        <v>0</v>
      </c>
      <c r="AG23" s="250">
        <f t="shared" si="3"/>
        <v>18514.2</v>
      </c>
      <c r="AH23" s="432">
        <f t="shared" si="4"/>
        <v>18514.2</v>
      </c>
      <c r="AI23" s="431">
        <f t="shared" si="5"/>
        <v>0</v>
      </c>
      <c r="AJ23" s="431">
        <f t="shared" si="6"/>
        <v>0</v>
      </c>
      <c r="AK23" s="431">
        <f t="shared" si="7"/>
        <v>0</v>
      </c>
      <c r="AL23" s="431">
        <f t="shared" si="8"/>
        <v>0</v>
      </c>
      <c r="AM23" s="431">
        <f t="shared" si="9"/>
        <v>0</v>
      </c>
      <c r="AN23" s="431">
        <f t="shared" si="10"/>
        <v>18514.2</v>
      </c>
      <c r="AO23" s="431">
        <f t="shared" si="11"/>
        <v>0</v>
      </c>
      <c r="AP23" s="433">
        <f t="shared" si="12"/>
        <v>18514.2</v>
      </c>
      <c r="AQ23" s="433">
        <f t="shared" si="13"/>
        <v>18514.2</v>
      </c>
      <c r="AR23" s="433">
        <f t="shared" si="14"/>
        <v>0</v>
      </c>
      <c r="AS23" s="433">
        <f>BE23*'Données de référence'!$B$3+Rappel_2020!BF23*'Données de référence'!$B$2+Rappel_2020!BG23*'Données de référence'!$B$4+Rappel_2020!BH23</f>
        <v>0</v>
      </c>
      <c r="AT23" s="433">
        <f t="shared" si="15"/>
        <v>0</v>
      </c>
      <c r="AU23" s="433">
        <f>BJ23*'Données de référence'!$C$3+Rappel_2020!BK23*'Données de référence'!$C$2+Rappel_2020!BL23*'Données de référence'!$C$4+Rappel_2020!BM23</f>
        <v>0</v>
      </c>
      <c r="AV23" s="433">
        <f t="shared" si="16"/>
        <v>0</v>
      </c>
      <c r="AW23" s="433">
        <f t="shared" si="17"/>
        <v>18514.2</v>
      </c>
      <c r="AX23" s="433">
        <f t="shared" si="18"/>
        <v>0</v>
      </c>
      <c r="AY23" s="433">
        <f>BO23*'Données de référence'!$D$3+Rappel_2020!BP23*'Données de référence'!$D$2+Rappel_2020!BQ23*'Données de référence'!$D$4+Rappel_2020!BR23</f>
        <v>17700</v>
      </c>
      <c r="AZ23" s="433">
        <f t="shared" si="19"/>
        <v>0</v>
      </c>
      <c r="BA23" s="433">
        <f>BT23*'Données de référence'!$D$3+Rappel_2020!BU23*'Données de référence'!$D$2+Rappel_2020!BV23*'Données de référence'!$D$4+Rappel_2020!BW23</f>
        <v>0</v>
      </c>
      <c r="BB23" s="433">
        <f t="shared" si="20"/>
        <v>0</v>
      </c>
      <c r="BC23" s="433">
        <f>Rappel_2020!BY23*'Données de référence'!$D$3+Rappel_2020!BZ23*'Données de référence'!$D$2+Rappel_2020!CA23*'Données de référence'!$D$4+Rappel_2020!CB23</f>
        <v>0</v>
      </c>
      <c r="BD23" s="433">
        <f t="shared" si="21"/>
        <v>0</v>
      </c>
      <c r="BE23" s="48"/>
      <c r="BF23" s="48"/>
      <c r="BG23" s="48"/>
      <c r="BH23" s="48"/>
      <c r="BI23" s="48"/>
      <c r="BJ23" s="375"/>
      <c r="BK23" s="375"/>
      <c r="BL23" s="375"/>
      <c r="BM23" s="375"/>
      <c r="BN23" s="375"/>
      <c r="BO23" s="50">
        <v>150</v>
      </c>
      <c r="BP23" s="50"/>
      <c r="BQ23" s="50"/>
      <c r="BR23" s="50"/>
      <c r="BS23" s="50"/>
      <c r="BT23" s="50"/>
      <c r="BU23" s="50"/>
      <c r="BV23" s="50"/>
      <c r="BW23" s="50"/>
      <c r="BX23" s="50"/>
      <c r="BY23" s="50"/>
      <c r="BZ23" s="50"/>
      <c r="CA23" s="50"/>
      <c r="CB23" s="50"/>
      <c r="CC23" s="50"/>
    </row>
    <row r="24" spans="1:81" ht="39.75" hidden="1" customHeight="1" x14ac:dyDescent="0.35">
      <c r="A24" s="96">
        <v>6</v>
      </c>
      <c r="B24" s="96">
        <v>1</v>
      </c>
      <c r="C24" s="96" t="s">
        <v>97</v>
      </c>
      <c r="D24" s="96" t="s">
        <v>225</v>
      </c>
      <c r="E24" s="148" t="s">
        <v>226</v>
      </c>
      <c r="F24" s="25">
        <v>23</v>
      </c>
      <c r="G24" s="149" t="s">
        <v>227</v>
      </c>
      <c r="H24" s="150" t="s">
        <v>635</v>
      </c>
      <c r="I24" s="8" t="s">
        <v>636</v>
      </c>
      <c r="J24" s="25" t="s">
        <v>103</v>
      </c>
      <c r="K24" s="25" t="s">
        <v>637</v>
      </c>
      <c r="L24" s="25" t="s">
        <v>104</v>
      </c>
      <c r="M24" s="25" t="s">
        <v>165</v>
      </c>
      <c r="N24" s="25" t="s">
        <v>638</v>
      </c>
      <c r="O24" s="25"/>
      <c r="P24" s="25" t="s">
        <v>639</v>
      </c>
      <c r="Q24" s="25"/>
      <c r="R24" s="25"/>
      <c r="S24" s="25" t="s">
        <v>183</v>
      </c>
      <c r="T24" s="25" t="s">
        <v>182</v>
      </c>
      <c r="U24" s="25" t="s">
        <v>155</v>
      </c>
      <c r="V24" s="25" t="s">
        <v>574</v>
      </c>
      <c r="W24" s="25"/>
      <c r="X24" s="25"/>
      <c r="Y24" s="25"/>
      <c r="Z24" s="25"/>
      <c r="AA24" s="25" t="s">
        <v>233</v>
      </c>
      <c r="AB24" s="25" t="s">
        <v>143</v>
      </c>
      <c r="AC24" s="378"/>
      <c r="AD24" s="257">
        <f t="shared" si="0"/>
        <v>49685</v>
      </c>
      <c r="AE24" s="431">
        <f t="shared" si="1"/>
        <v>0</v>
      </c>
      <c r="AF24" s="431">
        <f t="shared" si="2"/>
        <v>0</v>
      </c>
      <c r="AG24" s="250">
        <f t="shared" si="3"/>
        <v>49685</v>
      </c>
      <c r="AH24" s="432">
        <f t="shared" si="4"/>
        <v>49685</v>
      </c>
      <c r="AI24" s="431">
        <f t="shared" si="5"/>
        <v>0</v>
      </c>
      <c r="AJ24" s="431">
        <f t="shared" si="6"/>
        <v>0</v>
      </c>
      <c r="AK24" s="431">
        <f t="shared" si="7"/>
        <v>0</v>
      </c>
      <c r="AL24" s="431">
        <f t="shared" si="8"/>
        <v>0</v>
      </c>
      <c r="AM24" s="431">
        <f t="shared" si="9"/>
        <v>0</v>
      </c>
      <c r="AN24" s="431">
        <f t="shared" si="10"/>
        <v>49685</v>
      </c>
      <c r="AO24" s="431">
        <f t="shared" si="11"/>
        <v>0</v>
      </c>
      <c r="AP24" s="433">
        <f t="shared" si="12"/>
        <v>49685</v>
      </c>
      <c r="AQ24" s="433">
        <f t="shared" si="13"/>
        <v>49685</v>
      </c>
      <c r="AR24" s="433">
        <f t="shared" si="14"/>
        <v>0</v>
      </c>
      <c r="AS24" s="433">
        <f>BE24*'Données de référence'!$B$3+Rappel_2020!BF24*'Données de référence'!$B$2+Rappel_2020!BG24*'Données de référence'!$B$4+Rappel_2020!BH24</f>
        <v>0</v>
      </c>
      <c r="AT24" s="433">
        <f t="shared" si="15"/>
        <v>0</v>
      </c>
      <c r="AU24" s="433">
        <f>BJ24*'Données de référence'!$C$3+Rappel_2020!BK24*'Données de référence'!$C$2+Rappel_2020!BL24*'Données de référence'!$C$4+Rappel_2020!BM24</f>
        <v>0</v>
      </c>
      <c r="AV24" s="433">
        <f t="shared" si="16"/>
        <v>0</v>
      </c>
      <c r="AW24" s="433">
        <f t="shared" si="17"/>
        <v>49685</v>
      </c>
      <c r="AX24" s="433">
        <f t="shared" si="18"/>
        <v>0</v>
      </c>
      <c r="AY24" s="433">
        <f>BO24*'Données de référence'!$D$3+Rappel_2020!BP24*'Données de référence'!$D$2+Rappel_2020!BQ24*'Données de référence'!$D$4+Rappel_2020!BR24</f>
        <v>47500</v>
      </c>
      <c r="AZ24" s="433">
        <f t="shared" si="19"/>
        <v>0</v>
      </c>
      <c r="BA24" s="433">
        <f>BT24*'Données de référence'!$D$3+Rappel_2020!BU24*'Données de référence'!$D$2+Rappel_2020!BV24*'Données de référence'!$D$4+Rappel_2020!BW24</f>
        <v>0</v>
      </c>
      <c r="BB24" s="433">
        <f t="shared" si="20"/>
        <v>0</v>
      </c>
      <c r="BC24" s="433">
        <f>Rappel_2020!BY24*'Données de référence'!$D$3+Rappel_2020!BZ24*'Données de référence'!$D$2+Rappel_2020!CA24*'Données de référence'!$D$4+Rappel_2020!CB24</f>
        <v>0</v>
      </c>
      <c r="BD24" s="433">
        <f t="shared" si="21"/>
        <v>0</v>
      </c>
      <c r="BE24" s="48"/>
      <c r="BF24" s="48"/>
      <c r="BG24" s="48"/>
      <c r="BH24" s="48"/>
      <c r="BI24" s="48"/>
      <c r="BJ24" s="375"/>
      <c r="BK24" s="375"/>
      <c r="BL24" s="375"/>
      <c r="BM24" s="375"/>
      <c r="BN24" s="375"/>
      <c r="BO24" s="50">
        <v>250</v>
      </c>
      <c r="BP24" s="50"/>
      <c r="BQ24" s="50"/>
      <c r="BR24" s="50">
        <v>18000</v>
      </c>
      <c r="BS24" s="50"/>
      <c r="BT24" s="50"/>
      <c r="BU24" s="50"/>
      <c r="BV24" s="50"/>
      <c r="BW24" s="50"/>
      <c r="BX24" s="50"/>
      <c r="BY24" s="50"/>
      <c r="BZ24" s="50"/>
      <c r="CA24" s="50"/>
      <c r="CB24" s="50"/>
      <c r="CC24" s="50"/>
    </row>
    <row r="25" spans="1:81" ht="39.75" hidden="1" customHeight="1" x14ac:dyDescent="0.35">
      <c r="A25" s="96">
        <v>6</v>
      </c>
      <c r="B25" s="96">
        <v>1</v>
      </c>
      <c r="C25" s="96" t="s">
        <v>234</v>
      </c>
      <c r="D25" s="96" t="s">
        <v>98</v>
      </c>
      <c r="E25" s="438" t="s">
        <v>132</v>
      </c>
      <c r="F25" s="25">
        <v>24</v>
      </c>
      <c r="G25" s="199" t="s">
        <v>235</v>
      </c>
      <c r="H25" s="151" t="s">
        <v>640</v>
      </c>
      <c r="I25" s="389" t="s">
        <v>641</v>
      </c>
      <c r="J25" s="25" t="s">
        <v>103</v>
      </c>
      <c r="K25" s="25"/>
      <c r="L25" s="25" t="s">
        <v>104</v>
      </c>
      <c r="M25" s="25" t="s">
        <v>116</v>
      </c>
      <c r="N25" s="25" t="s">
        <v>592</v>
      </c>
      <c r="O25" s="25"/>
      <c r="P25" s="25"/>
      <c r="Q25" s="25"/>
      <c r="R25" s="25"/>
      <c r="S25" s="25" t="s">
        <v>107</v>
      </c>
      <c r="T25" s="25" t="s">
        <v>182</v>
      </c>
      <c r="U25" s="25" t="s">
        <v>125</v>
      </c>
      <c r="V25" s="25" t="s">
        <v>168</v>
      </c>
      <c r="W25" s="25"/>
      <c r="X25" s="25"/>
      <c r="Y25" s="25"/>
      <c r="Z25" s="25"/>
      <c r="AA25" s="25" t="s">
        <v>240</v>
      </c>
      <c r="AB25" s="25" t="s">
        <v>241</v>
      </c>
      <c r="AC25" s="378"/>
      <c r="AD25" s="257">
        <f t="shared" si="0"/>
        <v>90669.32</v>
      </c>
      <c r="AE25" s="431">
        <f t="shared" si="1"/>
        <v>20569.600000000002</v>
      </c>
      <c r="AF25" s="431">
        <f t="shared" si="2"/>
        <v>7967.32</v>
      </c>
      <c r="AG25" s="250">
        <f t="shared" si="3"/>
        <v>62132.4</v>
      </c>
      <c r="AH25" s="432">
        <f t="shared" si="4"/>
        <v>90669.32</v>
      </c>
      <c r="AI25" s="431">
        <f t="shared" si="5"/>
        <v>0</v>
      </c>
      <c r="AJ25" s="431">
        <f t="shared" si="6"/>
        <v>20569.600000000002</v>
      </c>
      <c r="AK25" s="431">
        <f t="shared" si="7"/>
        <v>0</v>
      </c>
      <c r="AL25" s="431">
        <f t="shared" si="8"/>
        <v>7967.32</v>
      </c>
      <c r="AM25" s="431">
        <f t="shared" si="9"/>
        <v>0</v>
      </c>
      <c r="AN25" s="431">
        <f t="shared" si="10"/>
        <v>62132.4</v>
      </c>
      <c r="AO25" s="431">
        <f t="shared" si="11"/>
        <v>0</v>
      </c>
      <c r="AP25" s="433">
        <f t="shared" si="12"/>
        <v>97803.55</v>
      </c>
      <c r="AQ25" s="433">
        <f t="shared" si="13"/>
        <v>97803.55</v>
      </c>
      <c r="AR25" s="433">
        <f t="shared" si="14"/>
        <v>0</v>
      </c>
      <c r="AS25" s="433">
        <f>BE25*'Données de référence'!$B$3+Rappel_2020!BF25*'Données de référence'!$B$2+Rappel_2020!BG25*'Données de référence'!$B$4+Rappel_2020!BH25</f>
        <v>25712</v>
      </c>
      <c r="AT25" s="433">
        <f t="shared" si="15"/>
        <v>0</v>
      </c>
      <c r="AU25" s="433">
        <f>BJ25*'Données de référence'!$C$3+Rappel_2020!BK25*'Données de référence'!$C$2+Rappel_2020!BL25*'Données de référence'!$C$4+Rappel_2020!BM25</f>
        <v>9959.15</v>
      </c>
      <c r="AV25" s="433">
        <f t="shared" si="16"/>
        <v>0</v>
      </c>
      <c r="AW25" s="433">
        <f t="shared" si="17"/>
        <v>62132.4</v>
      </c>
      <c r="AX25" s="433">
        <f t="shared" si="18"/>
        <v>0</v>
      </c>
      <c r="AY25" s="433">
        <f>BO25*'Données de référence'!$D$3+Rappel_2020!BP25*'Données de référence'!$D$2+Rappel_2020!BQ25*'Données de référence'!$D$4+Rappel_2020!BR25</f>
        <v>40400</v>
      </c>
      <c r="AZ25" s="433">
        <f t="shared" si="19"/>
        <v>0</v>
      </c>
      <c r="BA25" s="433">
        <f>BT25*'Données de référence'!$D$3+Rappel_2020!BU25*'Données de référence'!$D$2+Rappel_2020!BV25*'Données de référence'!$D$4+Rappel_2020!BW25</f>
        <v>19000</v>
      </c>
      <c r="BB25" s="433">
        <f t="shared" si="20"/>
        <v>0</v>
      </c>
      <c r="BC25" s="433">
        <f>Rappel_2020!BY25*'Données de référence'!$D$3+Rappel_2020!BZ25*'Données de référence'!$D$2+Rappel_2020!CA25*'Données de référence'!$D$4+Rappel_2020!CB25</f>
        <v>0</v>
      </c>
      <c r="BD25" s="433">
        <f t="shared" si="21"/>
        <v>0</v>
      </c>
      <c r="BE25" s="106">
        <v>184</v>
      </c>
      <c r="BF25" s="106"/>
      <c r="BG25" s="106"/>
      <c r="BH25" s="106">
        <v>4000</v>
      </c>
      <c r="BI25" s="48"/>
      <c r="BJ25" s="436">
        <v>35</v>
      </c>
      <c r="BK25" s="375">
        <v>45</v>
      </c>
      <c r="BL25" s="375"/>
      <c r="BM25" s="375">
        <v>1500</v>
      </c>
      <c r="BN25" s="375"/>
      <c r="BO25" s="50">
        <v>300</v>
      </c>
      <c r="BP25" s="50"/>
      <c r="BQ25" s="50"/>
      <c r="BR25" s="50">
        <v>5000</v>
      </c>
      <c r="BS25" s="50"/>
      <c r="BT25" s="119">
        <v>55</v>
      </c>
      <c r="BU25" s="50"/>
      <c r="BV25" s="119">
        <v>90</v>
      </c>
      <c r="BW25" s="50">
        <v>4500</v>
      </c>
      <c r="BX25" s="50"/>
      <c r="BY25" s="55"/>
      <c r="BZ25" s="50"/>
      <c r="CA25" s="50"/>
      <c r="CB25" s="50"/>
      <c r="CC25" s="50"/>
    </row>
    <row r="26" spans="1:81" ht="39.75" hidden="1" customHeight="1" x14ac:dyDescent="0.35">
      <c r="A26" s="96">
        <v>6</v>
      </c>
      <c r="B26" s="96">
        <v>1</v>
      </c>
      <c r="C26" s="96" t="s">
        <v>234</v>
      </c>
      <c r="D26" s="96" t="s">
        <v>98</v>
      </c>
      <c r="E26" s="438" t="s">
        <v>132</v>
      </c>
      <c r="F26" s="25">
        <v>25</v>
      </c>
      <c r="G26" s="152" t="s">
        <v>242</v>
      </c>
      <c r="H26" s="151" t="s">
        <v>642</v>
      </c>
      <c r="I26" s="154" t="s">
        <v>643</v>
      </c>
      <c r="J26" s="96" t="s">
        <v>245</v>
      </c>
      <c r="K26" s="96"/>
      <c r="L26" s="96" t="s">
        <v>204</v>
      </c>
      <c r="M26" s="25" t="s">
        <v>116</v>
      </c>
      <c r="N26" s="25" t="s">
        <v>644</v>
      </c>
      <c r="O26" s="25"/>
      <c r="P26" s="25"/>
      <c r="Q26" s="25"/>
      <c r="R26" s="25"/>
      <c r="S26" s="25" t="s">
        <v>155</v>
      </c>
      <c r="T26" s="25" t="s">
        <v>574</v>
      </c>
      <c r="U26" s="25"/>
      <c r="V26" s="25"/>
      <c r="W26" s="25"/>
      <c r="X26" s="25"/>
      <c r="Y26" s="25"/>
      <c r="Z26" s="25"/>
      <c r="AA26" s="25" t="s">
        <v>645</v>
      </c>
      <c r="AB26" s="25" t="s">
        <v>143</v>
      </c>
      <c r="AC26" s="378"/>
      <c r="AD26" s="257">
        <f t="shared" si="0"/>
        <v>2468.56</v>
      </c>
      <c r="AE26" s="431">
        <f t="shared" si="1"/>
        <v>0</v>
      </c>
      <c r="AF26" s="431">
        <f t="shared" si="2"/>
        <v>0</v>
      </c>
      <c r="AG26" s="250">
        <f t="shared" si="3"/>
        <v>2468.56</v>
      </c>
      <c r="AH26" s="432">
        <f t="shared" si="4"/>
        <v>2468.56</v>
      </c>
      <c r="AI26" s="431">
        <f t="shared" si="5"/>
        <v>0</v>
      </c>
      <c r="AJ26" s="431">
        <f t="shared" si="6"/>
        <v>0</v>
      </c>
      <c r="AK26" s="431">
        <f t="shared" si="7"/>
        <v>0</v>
      </c>
      <c r="AL26" s="431">
        <f t="shared" si="8"/>
        <v>0</v>
      </c>
      <c r="AM26" s="431">
        <f t="shared" si="9"/>
        <v>0</v>
      </c>
      <c r="AN26" s="431">
        <f t="shared" si="10"/>
        <v>2468.56</v>
      </c>
      <c r="AO26" s="431">
        <f t="shared" si="11"/>
        <v>0</v>
      </c>
      <c r="AP26" s="433">
        <f t="shared" si="12"/>
        <v>2468.56</v>
      </c>
      <c r="AQ26" s="433">
        <f t="shared" si="13"/>
        <v>2468.56</v>
      </c>
      <c r="AR26" s="433">
        <f t="shared" si="14"/>
        <v>0</v>
      </c>
      <c r="AS26" s="433">
        <f>BE26*'Données de référence'!$B$3+Rappel_2020!BF26*'Données de référence'!$B$2+Rappel_2020!BG26*'Données de référence'!$B$4+Rappel_2020!BH26</f>
        <v>0</v>
      </c>
      <c r="AT26" s="433">
        <f t="shared" si="15"/>
        <v>0</v>
      </c>
      <c r="AU26" s="433">
        <f>BJ26*'Données de référence'!$C$3+Rappel_2020!BK26*'Données de référence'!$C$2+Rappel_2020!BL26*'Données de référence'!$C$4+Rappel_2020!BM26</f>
        <v>0</v>
      </c>
      <c r="AV26" s="433">
        <f t="shared" si="16"/>
        <v>0</v>
      </c>
      <c r="AW26" s="433">
        <f t="shared" si="17"/>
        <v>2468.56</v>
      </c>
      <c r="AX26" s="433">
        <f t="shared" si="18"/>
        <v>0</v>
      </c>
      <c r="AY26" s="433">
        <f>BO26*'Données de référence'!$D$3+Rappel_2020!BP26*'Données de référence'!$D$2+Rappel_2020!BQ26*'Données de référence'!$D$4+Rappel_2020!BR26</f>
        <v>2360</v>
      </c>
      <c r="AZ26" s="433">
        <f t="shared" si="19"/>
        <v>0</v>
      </c>
      <c r="BA26" s="433">
        <f>BT26*'Données de référence'!$D$3+Rappel_2020!BU26*'Données de référence'!$D$2+Rappel_2020!BV26*'Données de référence'!$D$4+Rappel_2020!BW26</f>
        <v>0</v>
      </c>
      <c r="BB26" s="433">
        <f t="shared" si="20"/>
        <v>0</v>
      </c>
      <c r="BC26" s="433">
        <f>Rappel_2020!BY26*'Données de référence'!$D$3+Rappel_2020!BZ26*'Données de référence'!$D$2+Rappel_2020!CA26*'Données de référence'!$D$4+Rappel_2020!CB26</f>
        <v>0</v>
      </c>
      <c r="BD26" s="433">
        <f t="shared" si="21"/>
        <v>0</v>
      </c>
      <c r="BE26" s="106"/>
      <c r="BF26" s="106"/>
      <c r="BG26" s="106"/>
      <c r="BH26" s="106"/>
      <c r="BI26" s="48"/>
      <c r="BJ26" s="375"/>
      <c r="BK26" s="375"/>
      <c r="BL26" s="375"/>
      <c r="BM26" s="375"/>
      <c r="BN26" s="375"/>
      <c r="BO26" s="50">
        <v>20</v>
      </c>
      <c r="BP26" s="50"/>
      <c r="BQ26" s="50"/>
      <c r="BR26" s="50"/>
      <c r="BS26" s="50"/>
      <c r="BT26" s="50"/>
      <c r="BU26" s="50"/>
      <c r="BV26" s="50"/>
      <c r="BW26" s="50"/>
      <c r="BX26" s="50"/>
      <c r="BY26" s="55"/>
      <c r="BZ26" s="50"/>
      <c r="CA26" s="50"/>
      <c r="CB26" s="50"/>
      <c r="CC26" s="50"/>
    </row>
    <row r="27" spans="1:81" ht="39.75" hidden="1" customHeight="1" x14ac:dyDescent="0.35">
      <c r="A27" s="96">
        <v>6</v>
      </c>
      <c r="B27" s="96">
        <v>1</v>
      </c>
      <c r="C27" s="96" t="s">
        <v>234</v>
      </c>
      <c r="D27" s="96" t="s">
        <v>98</v>
      </c>
      <c r="E27" s="438" t="s">
        <v>132</v>
      </c>
      <c r="F27" s="25">
        <v>26</v>
      </c>
      <c r="G27" s="152" t="s">
        <v>247</v>
      </c>
      <c r="H27" s="27" t="s">
        <v>248</v>
      </c>
      <c r="I27" s="389" t="s">
        <v>249</v>
      </c>
      <c r="J27" s="96" t="s">
        <v>103</v>
      </c>
      <c r="K27" s="96"/>
      <c r="L27" s="96" t="s">
        <v>104</v>
      </c>
      <c r="M27" s="25" t="s">
        <v>116</v>
      </c>
      <c r="N27" s="25" t="s">
        <v>106</v>
      </c>
      <c r="O27" s="25"/>
      <c r="P27" s="25"/>
      <c r="Q27" s="25"/>
      <c r="R27" s="25"/>
      <c r="S27" s="25" t="s">
        <v>252</v>
      </c>
      <c r="T27" s="25" t="s">
        <v>182</v>
      </c>
      <c r="U27" s="25"/>
      <c r="V27" s="25"/>
      <c r="W27" s="25"/>
      <c r="X27" s="25"/>
      <c r="Y27" s="25"/>
      <c r="Z27" s="25"/>
      <c r="AA27" s="25" t="s">
        <v>646</v>
      </c>
      <c r="AB27" s="25" t="s">
        <v>241</v>
      </c>
      <c r="AC27" s="378"/>
      <c r="AD27" s="257">
        <f t="shared" si="0"/>
        <v>2165.2200000000003</v>
      </c>
      <c r="AE27" s="431">
        <f t="shared" si="1"/>
        <v>0</v>
      </c>
      <c r="AF27" s="431">
        <f t="shared" si="2"/>
        <v>0</v>
      </c>
      <c r="AG27" s="250">
        <f t="shared" si="3"/>
        <v>2165.2200000000003</v>
      </c>
      <c r="AH27" s="432">
        <f t="shared" si="4"/>
        <v>2165.2200000000003</v>
      </c>
      <c r="AI27" s="431">
        <f t="shared" si="5"/>
        <v>0</v>
      </c>
      <c r="AJ27" s="431">
        <f t="shared" si="6"/>
        <v>0</v>
      </c>
      <c r="AK27" s="431">
        <f t="shared" si="7"/>
        <v>0</v>
      </c>
      <c r="AL27" s="431">
        <f t="shared" si="8"/>
        <v>0</v>
      </c>
      <c r="AM27" s="431">
        <f t="shared" si="9"/>
        <v>0</v>
      </c>
      <c r="AN27" s="431">
        <f t="shared" si="10"/>
        <v>2165.2200000000003</v>
      </c>
      <c r="AO27" s="431">
        <f t="shared" si="11"/>
        <v>0</v>
      </c>
      <c r="AP27" s="433">
        <f t="shared" si="12"/>
        <v>2165.2200000000003</v>
      </c>
      <c r="AQ27" s="433">
        <f t="shared" si="13"/>
        <v>2165.2200000000003</v>
      </c>
      <c r="AR27" s="433">
        <f t="shared" si="14"/>
        <v>0</v>
      </c>
      <c r="AS27" s="433">
        <f>BE27*'Données de référence'!$B$3+Rappel_2020!BF27*'Données de référence'!$B$2+Rappel_2020!BG27*'Données de référence'!$B$4+Rappel_2020!BH27</f>
        <v>0</v>
      </c>
      <c r="AT27" s="433">
        <f t="shared" si="15"/>
        <v>0</v>
      </c>
      <c r="AU27" s="433">
        <f>BJ27*'Données de référence'!$C$3+Rappel_2020!BK27*'Données de référence'!$C$2+Rappel_2020!BL27*'Données de référence'!$C$4+Rappel_2020!BM27</f>
        <v>0</v>
      </c>
      <c r="AV27" s="433">
        <f t="shared" si="16"/>
        <v>0</v>
      </c>
      <c r="AW27" s="433">
        <f t="shared" si="17"/>
        <v>2165.2200000000003</v>
      </c>
      <c r="AX27" s="433">
        <f t="shared" si="18"/>
        <v>0</v>
      </c>
      <c r="AY27" s="433">
        <f>BO27*'Données de référence'!$D$3+Rappel_2020!BP27*'Données de référence'!$D$2+Rappel_2020!BQ27*'Données de référence'!$D$4+Rappel_2020!BR27</f>
        <v>0</v>
      </c>
      <c r="AZ27" s="433">
        <f t="shared" si="19"/>
        <v>0</v>
      </c>
      <c r="BA27" s="433">
        <f>BT27*'Données de référence'!$D$3+Rappel_2020!BU27*'Données de référence'!$D$2+Rappel_2020!BV27*'Données de référence'!$D$4+Rappel_2020!BW27</f>
        <v>2070</v>
      </c>
      <c r="BB27" s="433">
        <f t="shared" si="20"/>
        <v>0</v>
      </c>
      <c r="BC27" s="433">
        <f>Rappel_2020!BY27*'Données de référence'!$D$3+Rappel_2020!BZ27*'Données de référence'!$D$2+Rappel_2020!CA27*'Données de référence'!$D$4+Rappel_2020!CB27</f>
        <v>0</v>
      </c>
      <c r="BD27" s="433">
        <f t="shared" si="21"/>
        <v>0</v>
      </c>
      <c r="BE27" s="106"/>
      <c r="BF27" s="106"/>
      <c r="BG27" s="106"/>
      <c r="BH27" s="106"/>
      <c r="BI27" s="48"/>
      <c r="BJ27" s="375"/>
      <c r="BK27" s="375"/>
      <c r="BL27" s="375"/>
      <c r="BM27" s="375"/>
      <c r="BN27" s="375"/>
      <c r="BO27" s="50"/>
      <c r="BP27" s="50"/>
      <c r="BQ27" s="50"/>
      <c r="BR27" s="50"/>
      <c r="BS27" s="50"/>
      <c r="BT27" s="50">
        <v>10</v>
      </c>
      <c r="BU27" s="50"/>
      <c r="BV27" s="50">
        <v>10</v>
      </c>
      <c r="BW27" s="50"/>
      <c r="BX27" s="50"/>
      <c r="BY27" s="55"/>
      <c r="BZ27" s="50"/>
      <c r="CA27" s="50"/>
      <c r="CB27" s="50"/>
      <c r="CC27" s="50"/>
    </row>
    <row r="28" spans="1:81" ht="39.75" hidden="1" customHeight="1" x14ac:dyDescent="0.35">
      <c r="A28" s="96">
        <v>2</v>
      </c>
      <c r="B28" s="96">
        <v>1</v>
      </c>
      <c r="C28" s="96" t="s">
        <v>253</v>
      </c>
      <c r="D28" s="96" t="s">
        <v>170</v>
      </c>
      <c r="E28" s="438" t="s">
        <v>254</v>
      </c>
      <c r="F28" s="25">
        <v>27</v>
      </c>
      <c r="G28" s="152" t="s">
        <v>255</v>
      </c>
      <c r="H28" s="156" t="s">
        <v>647</v>
      </c>
      <c r="I28" s="439" t="s">
        <v>648</v>
      </c>
      <c r="J28" s="96" t="s">
        <v>103</v>
      </c>
      <c r="K28" s="96"/>
      <c r="L28" s="96" t="s">
        <v>104</v>
      </c>
      <c r="M28" s="25" t="s">
        <v>116</v>
      </c>
      <c r="N28" s="25" t="s">
        <v>106</v>
      </c>
      <c r="O28" s="25"/>
      <c r="P28" s="25"/>
      <c r="Q28" s="25"/>
      <c r="R28" s="25"/>
      <c r="S28" s="25" t="s">
        <v>125</v>
      </c>
      <c r="T28" s="25" t="s">
        <v>649</v>
      </c>
      <c r="U28" s="25" t="s">
        <v>252</v>
      </c>
      <c r="V28" s="258" t="s">
        <v>650</v>
      </c>
      <c r="W28" s="25"/>
      <c r="X28" s="25"/>
      <c r="Y28" s="25"/>
      <c r="Z28" s="25"/>
      <c r="AA28" s="25" t="s">
        <v>651</v>
      </c>
      <c r="AB28" s="25" t="s">
        <v>143</v>
      </c>
      <c r="AC28" s="378"/>
      <c r="AD28" s="257">
        <f t="shared" si="0"/>
        <v>8043.7400000000007</v>
      </c>
      <c r="AE28" s="431">
        <f t="shared" si="1"/>
        <v>0</v>
      </c>
      <c r="AF28" s="431">
        <f t="shared" si="2"/>
        <v>0</v>
      </c>
      <c r="AG28" s="250">
        <f t="shared" si="3"/>
        <v>8043.7400000000007</v>
      </c>
      <c r="AH28" s="432">
        <f t="shared" si="4"/>
        <v>8043.7400000000007</v>
      </c>
      <c r="AI28" s="431">
        <f t="shared" si="5"/>
        <v>0</v>
      </c>
      <c r="AJ28" s="431">
        <f t="shared" si="6"/>
        <v>0</v>
      </c>
      <c r="AK28" s="431">
        <f t="shared" si="7"/>
        <v>0</v>
      </c>
      <c r="AL28" s="431">
        <f t="shared" si="8"/>
        <v>0</v>
      </c>
      <c r="AM28" s="431">
        <f t="shared" si="9"/>
        <v>0</v>
      </c>
      <c r="AN28" s="431">
        <f t="shared" si="10"/>
        <v>8043.7400000000007</v>
      </c>
      <c r="AO28" s="431">
        <f t="shared" si="11"/>
        <v>0</v>
      </c>
      <c r="AP28" s="433">
        <f t="shared" si="12"/>
        <v>8043.7400000000007</v>
      </c>
      <c r="AQ28" s="433">
        <f t="shared" si="13"/>
        <v>8043.7400000000007</v>
      </c>
      <c r="AR28" s="433">
        <f t="shared" si="14"/>
        <v>0</v>
      </c>
      <c r="AS28" s="433">
        <f>BE28*'Données de référence'!$B$3+Rappel_2020!BF28*'Données de référence'!$B$2+Rappel_2020!BG28*'Données de référence'!$B$4+Rappel_2020!BH28</f>
        <v>0</v>
      </c>
      <c r="AT28" s="433">
        <f t="shared" si="15"/>
        <v>0</v>
      </c>
      <c r="AU28" s="433">
        <f>BJ28*'Données de référence'!$C$3+Rappel_2020!BK28*'Données de référence'!$C$2+Rappel_2020!BL28*'Données de référence'!$C$4+Rappel_2020!BM28</f>
        <v>0</v>
      </c>
      <c r="AV28" s="433">
        <f t="shared" si="16"/>
        <v>0</v>
      </c>
      <c r="AW28" s="433">
        <f t="shared" si="17"/>
        <v>8043.7400000000007</v>
      </c>
      <c r="AX28" s="433">
        <f t="shared" si="18"/>
        <v>0</v>
      </c>
      <c r="AY28" s="433">
        <f>BO28*'Données de référence'!$D$3+Rappel_2020!BP28*'Données de référence'!$D$2+Rappel_2020!BQ28*'Données de référence'!$D$4+Rappel_2020!BR28</f>
        <v>7690</v>
      </c>
      <c r="AZ28" s="433">
        <f t="shared" si="19"/>
        <v>0</v>
      </c>
      <c r="BA28" s="433">
        <f>BT28*'Données de référence'!$D$3+Rappel_2020!BU28*'Données de référence'!$D$2+Rappel_2020!BV28*'Données de référence'!$D$4+Rappel_2020!BW28</f>
        <v>0</v>
      </c>
      <c r="BB28" s="433">
        <f t="shared" si="20"/>
        <v>0</v>
      </c>
      <c r="BC28" s="433">
        <f>Rappel_2020!BY28*'Données de référence'!$D$3+Rappel_2020!BZ28*'Données de référence'!$D$2+Rappel_2020!CA28*'Données de référence'!$D$4+Rappel_2020!CB28</f>
        <v>0</v>
      </c>
      <c r="BD28" s="433">
        <f t="shared" si="21"/>
        <v>0</v>
      </c>
      <c r="BE28" s="48"/>
      <c r="BF28" s="48"/>
      <c r="BG28" s="48"/>
      <c r="BH28" s="48"/>
      <c r="BI28" s="48"/>
      <c r="BJ28" s="375"/>
      <c r="BK28" s="375"/>
      <c r="BL28" s="375"/>
      <c r="BM28" s="375"/>
      <c r="BN28" s="375"/>
      <c r="BO28" s="50">
        <v>35</v>
      </c>
      <c r="BP28" s="50"/>
      <c r="BQ28" s="50">
        <v>40</v>
      </c>
      <c r="BR28" s="50"/>
      <c r="BS28" s="50"/>
      <c r="BT28" s="50"/>
      <c r="BU28" s="50"/>
      <c r="BV28" s="50"/>
      <c r="BW28" s="50"/>
      <c r="BX28" s="50"/>
      <c r="BY28" s="50"/>
      <c r="BZ28" s="50"/>
      <c r="CA28" s="50"/>
      <c r="CB28" s="50"/>
      <c r="CC28" s="50"/>
    </row>
    <row r="29" spans="1:81" ht="39.75" hidden="1" customHeight="1" x14ac:dyDescent="0.35">
      <c r="A29" s="96">
        <v>6</v>
      </c>
      <c r="B29" s="96">
        <v>1</v>
      </c>
      <c r="C29" s="96" t="s">
        <v>253</v>
      </c>
      <c r="D29" s="96" t="s">
        <v>98</v>
      </c>
      <c r="E29" s="148" t="s">
        <v>171</v>
      </c>
      <c r="F29" s="25">
        <v>28</v>
      </c>
      <c r="G29" s="199" t="s">
        <v>260</v>
      </c>
      <c r="H29" s="200" t="s">
        <v>652</v>
      </c>
      <c r="I29" s="259" t="s">
        <v>653</v>
      </c>
      <c r="J29" s="96" t="s">
        <v>103</v>
      </c>
      <c r="K29" s="96"/>
      <c r="L29" s="96" t="s">
        <v>104</v>
      </c>
      <c r="M29" s="25" t="s">
        <v>116</v>
      </c>
      <c r="N29" s="25" t="s">
        <v>622</v>
      </c>
      <c r="O29" s="80" t="s">
        <v>654</v>
      </c>
      <c r="P29" s="25"/>
      <c r="Q29" s="25"/>
      <c r="R29" s="25"/>
      <c r="S29" s="80" t="s">
        <v>155</v>
      </c>
      <c r="T29" s="80" t="s">
        <v>574</v>
      </c>
      <c r="U29" s="260" t="s">
        <v>655</v>
      </c>
      <c r="V29" s="260" t="s">
        <v>182</v>
      </c>
      <c r="W29" s="25"/>
      <c r="X29" s="25"/>
      <c r="Y29" s="25"/>
      <c r="Z29" s="25"/>
      <c r="AA29" s="110" t="s">
        <v>656</v>
      </c>
      <c r="AB29" s="25" t="s">
        <v>241</v>
      </c>
      <c r="AC29" s="378"/>
      <c r="AD29" s="257">
        <f t="shared" si="0"/>
        <v>33938.660000000003</v>
      </c>
      <c r="AE29" s="431">
        <f t="shared" si="1"/>
        <v>1510.4</v>
      </c>
      <c r="AF29" s="431">
        <f t="shared" si="2"/>
        <v>19761.2</v>
      </c>
      <c r="AG29" s="250">
        <f t="shared" si="3"/>
        <v>12667.060000000001</v>
      </c>
      <c r="AH29" s="432">
        <f t="shared" si="4"/>
        <v>33938.660000000003</v>
      </c>
      <c r="AI29" s="431">
        <f t="shared" si="5"/>
        <v>0</v>
      </c>
      <c r="AJ29" s="431">
        <f t="shared" si="6"/>
        <v>1510.4</v>
      </c>
      <c r="AK29" s="431">
        <f t="shared" si="7"/>
        <v>0</v>
      </c>
      <c r="AL29" s="431">
        <f t="shared" si="8"/>
        <v>19761.2</v>
      </c>
      <c r="AM29" s="431">
        <f t="shared" si="9"/>
        <v>0</v>
      </c>
      <c r="AN29" s="431">
        <f t="shared" si="10"/>
        <v>12667.060000000001</v>
      </c>
      <c r="AO29" s="431">
        <f t="shared" si="11"/>
        <v>0</v>
      </c>
      <c r="AP29" s="433">
        <f t="shared" si="12"/>
        <v>39256.559999999998</v>
      </c>
      <c r="AQ29" s="433">
        <f t="shared" si="13"/>
        <v>39256.559999999998</v>
      </c>
      <c r="AR29" s="433">
        <f t="shared" si="14"/>
        <v>0</v>
      </c>
      <c r="AS29" s="433">
        <f>BE29*'Données de référence'!$B$3+Rappel_2020!BF29*'Données de référence'!$B$2+Rappel_2020!BG29*'Données de référence'!$B$4+Rappel_2020!BH29</f>
        <v>1888</v>
      </c>
      <c r="AT29" s="433">
        <f t="shared" si="15"/>
        <v>0</v>
      </c>
      <c r="AU29" s="433">
        <f>BJ29*'Données de référence'!$C$3+Rappel_2020!BK29*'Données de référence'!$C$2+Rappel_2020!BL29*'Données de référence'!$C$4+Rappel_2020!BM29</f>
        <v>24701.5</v>
      </c>
      <c r="AV29" s="433">
        <f t="shared" si="16"/>
        <v>0</v>
      </c>
      <c r="AW29" s="433">
        <f t="shared" si="17"/>
        <v>12667.060000000001</v>
      </c>
      <c r="AX29" s="433">
        <f t="shared" si="18"/>
        <v>0</v>
      </c>
      <c r="AY29" s="433">
        <f>BO29*'Données de référence'!$D$3+Rappel_2020!BP29*'Données de référence'!$D$2+Rappel_2020!BQ29*'Données de référence'!$D$4+Rappel_2020!BR29</f>
        <v>0</v>
      </c>
      <c r="AZ29" s="433">
        <f t="shared" si="19"/>
        <v>0</v>
      </c>
      <c r="BA29" s="433">
        <f>BT29*'Données de référence'!$D$3+Rappel_2020!BU29*'Données de référence'!$D$2+Rappel_2020!BV29*'Données de référence'!$D$4+Rappel_2020!BW29</f>
        <v>12110</v>
      </c>
      <c r="BB29" s="433">
        <f t="shared" si="20"/>
        <v>0</v>
      </c>
      <c r="BC29" s="433">
        <f>Rappel_2020!BY29*'Données de référence'!$D$3+Rappel_2020!BZ29*'Données de référence'!$D$2+Rappel_2020!CA29*'Données de référence'!$D$4+Rappel_2020!CB29</f>
        <v>0</v>
      </c>
      <c r="BD29" s="433">
        <f t="shared" si="21"/>
        <v>0</v>
      </c>
      <c r="BE29" s="48">
        <v>16</v>
      </c>
      <c r="BF29" s="48"/>
      <c r="BG29" s="48"/>
      <c r="BH29" s="48"/>
      <c r="BI29" s="48"/>
      <c r="BJ29" s="375">
        <v>125</v>
      </c>
      <c r="BK29" s="375">
        <v>100</v>
      </c>
      <c r="BL29" s="375"/>
      <c r="BM29" s="375">
        <v>2000</v>
      </c>
      <c r="BN29" s="375"/>
      <c r="BO29" s="50"/>
      <c r="BP29" s="50"/>
      <c r="BQ29" s="115"/>
      <c r="BR29" s="50"/>
      <c r="BS29" s="50"/>
      <c r="BT29" s="50">
        <v>80</v>
      </c>
      <c r="BU29" s="50"/>
      <c r="BV29" s="50">
        <v>30</v>
      </c>
      <c r="BW29" s="50"/>
      <c r="BX29" s="50"/>
      <c r="BY29" s="50"/>
      <c r="BZ29" s="50"/>
      <c r="CA29" s="50"/>
      <c r="CB29" s="50"/>
      <c r="CC29" s="50"/>
    </row>
    <row r="30" spans="1:81" ht="39.75" hidden="1" customHeight="1" x14ac:dyDescent="0.35">
      <c r="A30" s="96">
        <v>32</v>
      </c>
      <c r="B30" s="96">
        <v>1</v>
      </c>
      <c r="C30" s="96" t="s">
        <v>253</v>
      </c>
      <c r="D30" s="96" t="s">
        <v>170</v>
      </c>
      <c r="E30" s="148" t="s">
        <v>266</v>
      </c>
      <c r="F30" s="25">
        <v>29</v>
      </c>
      <c r="G30" s="152" t="s">
        <v>267</v>
      </c>
      <c r="H30" s="160" t="s">
        <v>268</v>
      </c>
      <c r="I30" s="440" t="s">
        <v>657</v>
      </c>
      <c r="J30" s="96" t="s">
        <v>103</v>
      </c>
      <c r="K30" s="96" t="s">
        <v>658</v>
      </c>
      <c r="L30" s="240" t="s">
        <v>104</v>
      </c>
      <c r="M30" s="80" t="s">
        <v>105</v>
      </c>
      <c r="N30" s="80" t="s">
        <v>106</v>
      </c>
      <c r="O30" s="80"/>
      <c r="P30" s="80"/>
      <c r="Q30" s="80"/>
      <c r="R30" s="80"/>
      <c r="S30" s="80" t="s">
        <v>107</v>
      </c>
      <c r="T30" s="80" t="s">
        <v>659</v>
      </c>
      <c r="U30" s="80"/>
      <c r="V30" s="80"/>
      <c r="W30" s="80"/>
      <c r="X30" s="80"/>
      <c r="Y30" s="80"/>
      <c r="Z30" s="80"/>
      <c r="AA30" s="80" t="s">
        <v>660</v>
      </c>
      <c r="AB30" s="25" t="s">
        <v>110</v>
      </c>
      <c r="AC30" s="441"/>
      <c r="AD30" s="257">
        <f t="shared" si="0"/>
        <v>25488</v>
      </c>
      <c r="AE30" s="431">
        <f t="shared" si="1"/>
        <v>25488</v>
      </c>
      <c r="AF30" s="431">
        <f t="shared" si="2"/>
        <v>0</v>
      </c>
      <c r="AG30" s="250">
        <f t="shared" si="3"/>
        <v>0</v>
      </c>
      <c r="AH30" s="432">
        <f t="shared" si="4"/>
        <v>25488</v>
      </c>
      <c r="AI30" s="431">
        <f t="shared" si="5"/>
        <v>0</v>
      </c>
      <c r="AJ30" s="431">
        <f t="shared" si="6"/>
        <v>25488</v>
      </c>
      <c r="AK30" s="431">
        <f t="shared" si="7"/>
        <v>0</v>
      </c>
      <c r="AL30" s="431">
        <f t="shared" si="8"/>
        <v>0</v>
      </c>
      <c r="AM30" s="431">
        <f t="shared" si="9"/>
        <v>0</v>
      </c>
      <c r="AN30" s="431">
        <f t="shared" si="10"/>
        <v>0</v>
      </c>
      <c r="AO30" s="431">
        <f t="shared" si="11"/>
        <v>0</v>
      </c>
      <c r="AP30" s="433">
        <f t="shared" si="12"/>
        <v>31860</v>
      </c>
      <c r="AQ30" s="433">
        <f t="shared" si="13"/>
        <v>31860</v>
      </c>
      <c r="AR30" s="433">
        <f t="shared" si="14"/>
        <v>0</v>
      </c>
      <c r="AS30" s="433">
        <f>BE30*'Données de référence'!$B$3+Rappel_2020!BF30*'Données de référence'!$B$2+Rappel_2020!BG30*'Données de référence'!$B$4+Rappel_2020!BH30</f>
        <v>31860</v>
      </c>
      <c r="AT30" s="433">
        <f t="shared" si="15"/>
        <v>0</v>
      </c>
      <c r="AU30" s="433">
        <f>BJ30*'Données de référence'!$C$3+Rappel_2020!BK30*'Données de référence'!$C$2+Rappel_2020!BL30*'Données de référence'!$C$4+Rappel_2020!BM30</f>
        <v>0</v>
      </c>
      <c r="AV30" s="433">
        <f t="shared" si="16"/>
        <v>0</v>
      </c>
      <c r="AW30" s="433">
        <f t="shared" si="17"/>
        <v>0</v>
      </c>
      <c r="AX30" s="433">
        <f t="shared" si="18"/>
        <v>0</v>
      </c>
      <c r="AY30" s="433">
        <f>BO30*'Données de référence'!$D$3+Rappel_2020!BP30*'Données de référence'!$D$2+Rappel_2020!BQ30*'Données de référence'!$D$4+Rappel_2020!BR30</f>
        <v>0</v>
      </c>
      <c r="AZ30" s="433">
        <f t="shared" si="19"/>
        <v>0</v>
      </c>
      <c r="BA30" s="433">
        <f>BT30*'Données de référence'!$D$3+Rappel_2020!BU30*'Données de référence'!$D$2+Rappel_2020!BV30*'Données de référence'!$D$4+Rappel_2020!BW30</f>
        <v>0</v>
      </c>
      <c r="BB30" s="433">
        <f t="shared" si="20"/>
        <v>0</v>
      </c>
      <c r="BC30" s="433">
        <f>Rappel_2020!BY30*'Données de référence'!$D$3+Rappel_2020!BZ30*'Données de référence'!$D$2+Rappel_2020!CA30*'Données de référence'!$D$4+Rappel_2020!CB30</f>
        <v>0</v>
      </c>
      <c r="BD30" s="433">
        <f t="shared" si="21"/>
        <v>0</v>
      </c>
      <c r="BE30" s="48">
        <v>270</v>
      </c>
      <c r="BF30" s="48"/>
      <c r="BG30" s="48"/>
      <c r="BH30" s="48"/>
      <c r="BI30" s="48"/>
      <c r="BJ30" s="375"/>
      <c r="BK30" s="375"/>
      <c r="BL30" s="375"/>
      <c r="BM30" s="375"/>
      <c r="BN30" s="375"/>
      <c r="BO30" s="50"/>
      <c r="BP30" s="50"/>
      <c r="BQ30" s="50"/>
      <c r="BR30" s="50"/>
      <c r="BS30" s="50"/>
      <c r="BT30" s="50"/>
      <c r="BU30" s="50"/>
      <c r="BV30" s="50"/>
      <c r="BW30" s="50"/>
      <c r="BX30" s="50"/>
      <c r="BY30" s="50"/>
      <c r="BZ30" s="50"/>
      <c r="CA30" s="50"/>
      <c r="CB30" s="50"/>
      <c r="CC30" s="50"/>
    </row>
    <row r="31" spans="1:81" ht="39.75" hidden="1" customHeight="1" x14ac:dyDescent="0.35">
      <c r="A31" s="96">
        <v>8</v>
      </c>
      <c r="B31" s="96">
        <v>1</v>
      </c>
      <c r="C31" s="96" t="s">
        <v>272</v>
      </c>
      <c r="D31" s="96" t="s">
        <v>98</v>
      </c>
      <c r="E31" s="148" t="s">
        <v>132</v>
      </c>
      <c r="F31" s="25">
        <v>30</v>
      </c>
      <c r="G31" s="151" t="s">
        <v>273</v>
      </c>
      <c r="H31" s="174" t="s">
        <v>661</v>
      </c>
      <c r="I31" s="442" t="s">
        <v>662</v>
      </c>
      <c r="J31" s="96" t="s">
        <v>276</v>
      </c>
      <c r="K31" s="96"/>
      <c r="L31" s="96" t="s">
        <v>115</v>
      </c>
      <c r="M31" s="25" t="s">
        <v>165</v>
      </c>
      <c r="N31" s="80" t="s">
        <v>663</v>
      </c>
      <c r="O31" s="110" t="s">
        <v>664</v>
      </c>
      <c r="P31" s="25" t="s">
        <v>665</v>
      </c>
      <c r="Q31" s="25"/>
      <c r="R31" s="25"/>
      <c r="S31" s="25" t="s">
        <v>107</v>
      </c>
      <c r="T31" s="25" t="s">
        <v>206</v>
      </c>
      <c r="U31" s="25" t="s">
        <v>125</v>
      </c>
      <c r="V31" s="25" t="s">
        <v>598</v>
      </c>
      <c r="W31" s="25"/>
      <c r="X31" s="25"/>
      <c r="Y31" s="25"/>
      <c r="Z31" s="25"/>
      <c r="AA31" s="80" t="s">
        <v>666</v>
      </c>
      <c r="AB31" s="25" t="s">
        <v>185</v>
      </c>
      <c r="AC31" s="435"/>
      <c r="AD31" s="257">
        <f t="shared" si="0"/>
        <v>77217.64</v>
      </c>
      <c r="AE31" s="431">
        <f t="shared" si="1"/>
        <v>46528</v>
      </c>
      <c r="AF31" s="431">
        <f t="shared" si="2"/>
        <v>0</v>
      </c>
      <c r="AG31" s="250">
        <f t="shared" si="3"/>
        <v>30689.64</v>
      </c>
      <c r="AH31" s="432">
        <f t="shared" si="4"/>
        <v>77217.64</v>
      </c>
      <c r="AI31" s="431">
        <f t="shared" si="5"/>
        <v>0</v>
      </c>
      <c r="AJ31" s="431">
        <f t="shared" si="6"/>
        <v>46528</v>
      </c>
      <c r="AK31" s="431">
        <f t="shared" si="7"/>
        <v>0</v>
      </c>
      <c r="AL31" s="431">
        <f t="shared" si="8"/>
        <v>0</v>
      </c>
      <c r="AM31" s="431">
        <f t="shared" si="9"/>
        <v>0</v>
      </c>
      <c r="AN31" s="431">
        <f t="shared" si="10"/>
        <v>30689.64</v>
      </c>
      <c r="AO31" s="431">
        <f t="shared" si="11"/>
        <v>0</v>
      </c>
      <c r="AP31" s="433">
        <f t="shared" si="12"/>
        <v>88849.64</v>
      </c>
      <c r="AQ31" s="433">
        <f t="shared" si="13"/>
        <v>88849.64</v>
      </c>
      <c r="AR31" s="433">
        <f t="shared" si="14"/>
        <v>0</v>
      </c>
      <c r="AS31" s="433">
        <f>BE31*'Données de référence'!$B$3+Rappel_2020!BF31*'Données de référence'!$B$2+Rappel_2020!BG31*'Données de référence'!$B$4+Rappel_2020!BH31</f>
        <v>58160</v>
      </c>
      <c r="AT31" s="433">
        <f t="shared" si="15"/>
        <v>0</v>
      </c>
      <c r="AU31" s="433">
        <f>BJ31*'Données de référence'!$C$3+Rappel_2020!BK31*'Données de référence'!$C$2+Rappel_2020!BL31*'Données de référence'!$C$4+Rappel_2020!BM31</f>
        <v>0</v>
      </c>
      <c r="AV31" s="433">
        <f t="shared" si="16"/>
        <v>0</v>
      </c>
      <c r="AW31" s="433">
        <f t="shared" si="17"/>
        <v>30689.64</v>
      </c>
      <c r="AX31" s="433">
        <f t="shared" si="18"/>
        <v>0</v>
      </c>
      <c r="AY31" s="433">
        <f>BO31*'Données de référence'!$D$3+Rappel_2020!BP31*'Données de référence'!$D$2+Rappel_2020!BQ31*'Données de référence'!$D$4+Rappel_2020!BR31</f>
        <v>14160</v>
      </c>
      <c r="AZ31" s="433">
        <f t="shared" si="19"/>
        <v>0</v>
      </c>
      <c r="BA31" s="433">
        <f>BT31*'Données de référence'!$D$3+Rappel_2020!BU31*'Données de référence'!$D$2+Rappel_2020!BV31*'Données de référence'!$D$4+Rappel_2020!BW31</f>
        <v>15180</v>
      </c>
      <c r="BB31" s="433">
        <f t="shared" si="20"/>
        <v>0</v>
      </c>
      <c r="BC31" s="433">
        <f>Rappel_2020!BY31*'Données de référence'!$D$3+Rappel_2020!BZ31*'Données de référence'!$D$2+Rappel_2020!CA31*'Données de référence'!$D$4+Rappel_2020!CB31</f>
        <v>0</v>
      </c>
      <c r="BD31" s="433">
        <f t="shared" si="21"/>
        <v>0</v>
      </c>
      <c r="BE31" s="106">
        <v>120</v>
      </c>
      <c r="BF31" s="48"/>
      <c r="BG31" s="106">
        <v>500</v>
      </c>
      <c r="BH31" s="48"/>
      <c r="BI31" s="48"/>
      <c r="BJ31" s="375"/>
      <c r="BK31" s="375"/>
      <c r="BL31" s="375"/>
      <c r="BM31" s="375"/>
      <c r="BN31" s="375"/>
      <c r="BO31" s="167">
        <v>120</v>
      </c>
      <c r="BP31" s="50"/>
      <c r="BQ31" s="50"/>
      <c r="BR31" s="50"/>
      <c r="BS31" s="50"/>
      <c r="BT31" s="50">
        <v>90</v>
      </c>
      <c r="BU31" s="50"/>
      <c r="BV31" s="50">
        <v>40</v>
      </c>
      <c r="BW31" s="50">
        <v>1000</v>
      </c>
      <c r="BX31" s="50"/>
      <c r="BY31" s="50"/>
      <c r="BZ31" s="50"/>
      <c r="CA31" s="50"/>
      <c r="CB31" s="50"/>
      <c r="CC31" s="50"/>
    </row>
    <row r="32" spans="1:81" ht="39.75" customHeight="1" x14ac:dyDescent="0.35">
      <c r="A32" s="96">
        <v>8</v>
      </c>
      <c r="B32" s="96">
        <v>1</v>
      </c>
      <c r="C32" s="96" t="s">
        <v>272</v>
      </c>
      <c r="D32" s="96" t="s">
        <v>98</v>
      </c>
      <c r="E32" s="148" t="s">
        <v>132</v>
      </c>
      <c r="F32" s="25">
        <v>31</v>
      </c>
      <c r="G32" s="174" t="s">
        <v>667</v>
      </c>
      <c r="H32" s="168" t="s">
        <v>668</v>
      </c>
      <c r="I32" s="177" t="s">
        <v>669</v>
      </c>
      <c r="J32" s="169" t="s">
        <v>114</v>
      </c>
      <c r="K32" s="96"/>
      <c r="L32" s="96" t="s">
        <v>115</v>
      </c>
      <c r="M32" s="25" t="s">
        <v>566</v>
      </c>
      <c r="N32" s="80" t="s">
        <v>670</v>
      </c>
      <c r="O32" s="110" t="s">
        <v>671</v>
      </c>
      <c r="P32" s="25" t="s">
        <v>569</v>
      </c>
      <c r="Q32" s="25"/>
      <c r="R32" s="25"/>
      <c r="S32" s="25" t="s">
        <v>107</v>
      </c>
      <c r="T32" s="25" t="s">
        <v>206</v>
      </c>
      <c r="U32" s="25"/>
      <c r="V32" s="25"/>
      <c r="W32" s="25"/>
      <c r="X32" s="25"/>
      <c r="Y32" s="25"/>
      <c r="Z32" s="25"/>
      <c r="AA32" s="80" t="s">
        <v>150</v>
      </c>
      <c r="AB32" s="25" t="s">
        <v>143</v>
      </c>
      <c r="AC32" s="378"/>
      <c r="AD32" s="257">
        <f t="shared" si="0"/>
        <v>49695.46</v>
      </c>
      <c r="AE32" s="431">
        <f t="shared" si="1"/>
        <v>0</v>
      </c>
      <c r="AF32" s="431">
        <f t="shared" si="2"/>
        <v>0</v>
      </c>
      <c r="AG32" s="250">
        <f t="shared" si="3"/>
        <v>49695.46</v>
      </c>
      <c r="AH32" s="432">
        <f t="shared" si="4"/>
        <v>49695.46</v>
      </c>
      <c r="AI32" s="431">
        <f t="shared" si="5"/>
        <v>0</v>
      </c>
      <c r="AJ32" s="431">
        <f t="shared" si="6"/>
        <v>0</v>
      </c>
      <c r="AK32" s="431">
        <f t="shared" si="7"/>
        <v>0</v>
      </c>
      <c r="AL32" s="431">
        <f t="shared" si="8"/>
        <v>0</v>
      </c>
      <c r="AM32" s="431">
        <f t="shared" si="9"/>
        <v>0</v>
      </c>
      <c r="AN32" s="431">
        <f t="shared" si="10"/>
        <v>49695.46</v>
      </c>
      <c r="AO32" s="431">
        <f t="shared" si="11"/>
        <v>0</v>
      </c>
      <c r="AP32" s="433">
        <f t="shared" si="12"/>
        <v>49695.46</v>
      </c>
      <c r="AQ32" s="433">
        <f t="shared" si="13"/>
        <v>49695.46</v>
      </c>
      <c r="AR32" s="433">
        <f t="shared" si="14"/>
        <v>0</v>
      </c>
      <c r="AS32" s="433">
        <f>BE32*'Données de référence'!$B$3+Rappel_2020!BF32*'Données de référence'!$B$2+Rappel_2020!BG32*'Données de référence'!$B$4+Rappel_2020!BH32</f>
        <v>0</v>
      </c>
      <c r="AT32" s="433">
        <f t="shared" si="15"/>
        <v>0</v>
      </c>
      <c r="AU32" s="433">
        <f>BJ32*'Données de référence'!$C$3+Rappel_2020!BK32*'Données de référence'!$C$2+Rappel_2020!BL32*'Données de référence'!$C$4+Rappel_2020!BM32</f>
        <v>0</v>
      </c>
      <c r="AV32" s="433">
        <f t="shared" si="16"/>
        <v>0</v>
      </c>
      <c r="AW32" s="433">
        <f t="shared" si="17"/>
        <v>49695.46</v>
      </c>
      <c r="AX32" s="433">
        <f t="shared" si="18"/>
        <v>0</v>
      </c>
      <c r="AY32" s="433">
        <f>BO32*'Données de référence'!$D$3+Rappel_2020!BP32*'Données de référence'!$D$2+Rappel_2020!BQ32*'Données de référence'!$D$4+Rappel_2020!BR32</f>
        <v>4720</v>
      </c>
      <c r="AZ32" s="433">
        <f t="shared" si="19"/>
        <v>0</v>
      </c>
      <c r="BA32" s="433">
        <f>BT32*'Données de référence'!$D$3+Rappel_2020!BU32*'Données de référence'!$D$2+Rappel_2020!BV32*'Données de référence'!$D$4+Rappel_2020!BW32</f>
        <v>42790</v>
      </c>
      <c r="BB32" s="433">
        <f t="shared" si="20"/>
        <v>0</v>
      </c>
      <c r="BC32" s="433">
        <f>Rappel_2020!BY32*'Données de référence'!$D$3+Rappel_2020!BZ32*'Données de référence'!$D$2+Rappel_2020!CA32*'Données de référence'!$D$4+Rappel_2020!CB32</f>
        <v>0</v>
      </c>
      <c r="BD32" s="433">
        <f t="shared" si="21"/>
        <v>0</v>
      </c>
      <c r="BE32" s="48"/>
      <c r="BF32" s="48"/>
      <c r="BG32" s="48"/>
      <c r="BH32" s="48"/>
      <c r="BI32" s="48"/>
      <c r="BJ32" s="375"/>
      <c r="BK32" s="375"/>
      <c r="BL32" s="375"/>
      <c r="BM32" s="375"/>
      <c r="BN32" s="375"/>
      <c r="BO32" s="170">
        <v>40</v>
      </c>
      <c r="BP32" s="118"/>
      <c r="BQ32" s="118"/>
      <c r="BR32" s="118"/>
      <c r="BS32" s="118"/>
      <c r="BT32" s="118">
        <v>80</v>
      </c>
      <c r="BU32" s="118"/>
      <c r="BV32" s="118">
        <v>150</v>
      </c>
      <c r="BW32" s="118">
        <v>20000</v>
      </c>
      <c r="BX32" s="118"/>
      <c r="BY32" s="118"/>
      <c r="BZ32" s="118"/>
      <c r="CA32" s="118"/>
      <c r="CB32" s="118"/>
      <c r="CC32" s="118"/>
    </row>
    <row r="33" spans="1:81" ht="39.75" hidden="1" customHeight="1" x14ac:dyDescent="0.35">
      <c r="A33" s="96">
        <v>8</v>
      </c>
      <c r="B33" s="96">
        <v>1</v>
      </c>
      <c r="C33" s="96" t="s">
        <v>272</v>
      </c>
      <c r="D33" s="96" t="s">
        <v>214</v>
      </c>
      <c r="E33" s="148" t="s">
        <v>215</v>
      </c>
      <c r="F33" s="25">
        <v>32</v>
      </c>
      <c r="G33" s="172" t="s">
        <v>278</v>
      </c>
      <c r="H33" s="443" t="s">
        <v>672</v>
      </c>
      <c r="I33" s="177" t="s">
        <v>673</v>
      </c>
      <c r="J33" s="169" t="s">
        <v>114</v>
      </c>
      <c r="K33" s="96" t="s">
        <v>281</v>
      </c>
      <c r="L33" s="96" t="s">
        <v>115</v>
      </c>
      <c r="M33" s="25" t="s">
        <v>105</v>
      </c>
      <c r="N33" s="25" t="s">
        <v>674</v>
      </c>
      <c r="O33" s="25"/>
      <c r="P33" s="25"/>
      <c r="Q33" s="25"/>
      <c r="R33" s="25"/>
      <c r="S33" s="25" t="s">
        <v>107</v>
      </c>
      <c r="T33" s="25" t="s">
        <v>579</v>
      </c>
      <c r="U33" s="25"/>
      <c r="V33" s="25"/>
      <c r="W33" s="25"/>
      <c r="X33" s="25"/>
      <c r="Y33" s="25"/>
      <c r="Z33" s="25"/>
      <c r="AA33" s="25" t="s">
        <v>284</v>
      </c>
      <c r="AB33" s="25" t="s">
        <v>143</v>
      </c>
      <c r="AC33" s="378"/>
      <c r="AD33" s="257">
        <f t="shared" si="0"/>
        <v>37028.400000000001</v>
      </c>
      <c r="AE33" s="431">
        <f t="shared" si="1"/>
        <v>0</v>
      </c>
      <c r="AF33" s="431">
        <f t="shared" si="2"/>
        <v>0</v>
      </c>
      <c r="AG33" s="250">
        <f t="shared" si="3"/>
        <v>37028.400000000001</v>
      </c>
      <c r="AH33" s="432">
        <f t="shared" si="4"/>
        <v>37028.400000000001</v>
      </c>
      <c r="AI33" s="431">
        <f t="shared" si="5"/>
        <v>0</v>
      </c>
      <c r="AJ33" s="431">
        <f t="shared" si="6"/>
        <v>0</v>
      </c>
      <c r="AK33" s="431">
        <f t="shared" si="7"/>
        <v>0</v>
      </c>
      <c r="AL33" s="431">
        <f t="shared" si="8"/>
        <v>0</v>
      </c>
      <c r="AM33" s="431">
        <f t="shared" si="9"/>
        <v>0</v>
      </c>
      <c r="AN33" s="431">
        <f t="shared" si="10"/>
        <v>37028.400000000001</v>
      </c>
      <c r="AO33" s="431">
        <f t="shared" si="11"/>
        <v>0</v>
      </c>
      <c r="AP33" s="433">
        <f t="shared" si="12"/>
        <v>37028.400000000001</v>
      </c>
      <c r="AQ33" s="433">
        <f t="shared" si="13"/>
        <v>37028.400000000001</v>
      </c>
      <c r="AR33" s="433">
        <f t="shared" si="14"/>
        <v>0</v>
      </c>
      <c r="AS33" s="433">
        <f>BE33*'Données de référence'!$B$3+Rappel_2020!BF33*'Données de référence'!$B$2+Rappel_2020!BG33*'Données de référence'!$B$4+Rappel_2020!BH33</f>
        <v>0</v>
      </c>
      <c r="AT33" s="433">
        <f t="shared" si="15"/>
        <v>0</v>
      </c>
      <c r="AU33" s="433">
        <f>BJ33*'Données de référence'!$C$3+Rappel_2020!BK33*'Données de référence'!$C$2+Rappel_2020!BL33*'Données de référence'!$C$4+Rappel_2020!BM33</f>
        <v>0</v>
      </c>
      <c r="AV33" s="433">
        <f t="shared" si="16"/>
        <v>0</v>
      </c>
      <c r="AW33" s="433">
        <f t="shared" si="17"/>
        <v>37028.400000000001</v>
      </c>
      <c r="AX33" s="433">
        <f t="shared" si="18"/>
        <v>0</v>
      </c>
      <c r="AY33" s="433">
        <f>BO33*'Données de référence'!$D$3+Rappel_2020!BP33*'Données de référence'!$D$2+Rappel_2020!BQ33*'Données de référence'!$D$4+Rappel_2020!BR33</f>
        <v>35400</v>
      </c>
      <c r="AZ33" s="433">
        <f t="shared" si="19"/>
        <v>0</v>
      </c>
      <c r="BA33" s="433">
        <f>BT33*'Données de référence'!$D$3+Rappel_2020!BU33*'Données de référence'!$D$2+Rappel_2020!BV33*'Données de référence'!$D$4+Rappel_2020!BW33</f>
        <v>0</v>
      </c>
      <c r="BB33" s="433">
        <f t="shared" si="20"/>
        <v>0</v>
      </c>
      <c r="BC33" s="433">
        <f>Rappel_2020!BY33*'Données de référence'!$D$3+Rappel_2020!BZ33*'Données de référence'!$D$2+Rappel_2020!CA33*'Données de référence'!$D$4+Rappel_2020!CB33</f>
        <v>0</v>
      </c>
      <c r="BD33" s="433">
        <f t="shared" si="21"/>
        <v>0</v>
      </c>
      <c r="BE33" s="48"/>
      <c r="BF33" s="48"/>
      <c r="BG33" s="48"/>
      <c r="BH33" s="48"/>
      <c r="BI33" s="48"/>
      <c r="BJ33" s="375"/>
      <c r="BK33" s="375"/>
      <c r="BL33" s="375"/>
      <c r="BM33" s="375"/>
      <c r="BN33" s="375"/>
      <c r="BO33" s="118">
        <v>300</v>
      </c>
      <c r="BP33" s="118"/>
      <c r="BQ33" s="118"/>
      <c r="BR33" s="118"/>
      <c r="BS33" s="118"/>
      <c r="BT33" s="118"/>
      <c r="BU33" s="118"/>
      <c r="BV33" s="118"/>
      <c r="BW33" s="118"/>
      <c r="BX33" s="118"/>
      <c r="BY33" s="118"/>
      <c r="BZ33" s="118"/>
      <c r="CA33" s="118"/>
      <c r="CB33" s="118"/>
      <c r="CC33" s="118"/>
    </row>
    <row r="34" spans="1:81" ht="58.5" hidden="1" customHeight="1" x14ac:dyDescent="0.35">
      <c r="A34" s="96">
        <v>11</v>
      </c>
      <c r="B34" s="96">
        <v>2</v>
      </c>
      <c r="C34" s="96" t="s">
        <v>285</v>
      </c>
      <c r="D34" s="96" t="s">
        <v>170</v>
      </c>
      <c r="E34" s="148" t="s">
        <v>254</v>
      </c>
      <c r="F34" s="25">
        <v>33</v>
      </c>
      <c r="G34" s="174" t="s">
        <v>286</v>
      </c>
      <c r="H34" s="175" t="s">
        <v>675</v>
      </c>
      <c r="I34" s="176" t="s">
        <v>676</v>
      </c>
      <c r="J34" s="169" t="s">
        <v>103</v>
      </c>
      <c r="K34" s="96"/>
      <c r="L34" s="96" t="s">
        <v>104</v>
      </c>
      <c r="M34" s="25" t="s">
        <v>165</v>
      </c>
      <c r="N34" s="80" t="s">
        <v>677</v>
      </c>
      <c r="O34" s="80" t="s">
        <v>550</v>
      </c>
      <c r="P34" s="25" t="s">
        <v>678</v>
      </c>
      <c r="Q34" s="25"/>
      <c r="R34" s="25"/>
      <c r="S34" s="25" t="s">
        <v>290</v>
      </c>
      <c r="T34" s="25" t="s">
        <v>182</v>
      </c>
      <c r="U34" s="25" t="s">
        <v>192</v>
      </c>
      <c r="V34" s="25" t="s">
        <v>579</v>
      </c>
      <c r="W34" s="25"/>
      <c r="X34" s="25"/>
      <c r="Y34" s="25"/>
      <c r="Z34" s="25"/>
      <c r="AA34" s="25" t="s">
        <v>291</v>
      </c>
      <c r="AB34" s="25" t="s">
        <v>292</v>
      </c>
      <c r="AC34" s="378"/>
      <c r="AD34" s="257">
        <f t="shared" si="0"/>
        <v>57957.279999999999</v>
      </c>
      <c r="AE34" s="431">
        <f t="shared" si="1"/>
        <v>0</v>
      </c>
      <c r="AF34" s="431">
        <f t="shared" si="2"/>
        <v>30761.279999999999</v>
      </c>
      <c r="AG34" s="250">
        <f t="shared" si="3"/>
        <v>27196</v>
      </c>
      <c r="AH34" s="432">
        <f t="shared" si="4"/>
        <v>57957.279999999999</v>
      </c>
      <c r="AI34" s="431">
        <f t="shared" si="5"/>
        <v>0</v>
      </c>
      <c r="AJ34" s="431">
        <f t="shared" si="6"/>
        <v>0</v>
      </c>
      <c r="AK34" s="431">
        <f t="shared" si="7"/>
        <v>0</v>
      </c>
      <c r="AL34" s="431">
        <f t="shared" si="8"/>
        <v>30761.279999999999</v>
      </c>
      <c r="AM34" s="431">
        <f t="shared" si="9"/>
        <v>0</v>
      </c>
      <c r="AN34" s="431">
        <f t="shared" si="10"/>
        <v>27196</v>
      </c>
      <c r="AO34" s="431">
        <f t="shared" si="11"/>
        <v>0</v>
      </c>
      <c r="AP34" s="433">
        <f t="shared" si="12"/>
        <v>65647.600000000006</v>
      </c>
      <c r="AQ34" s="433">
        <f t="shared" si="13"/>
        <v>65647.600000000006</v>
      </c>
      <c r="AR34" s="433">
        <f t="shared" si="14"/>
        <v>0</v>
      </c>
      <c r="AS34" s="433">
        <f>BE34*'Données de référence'!$B$3+Rappel_2020!BF34*'Données de référence'!$B$2+Rappel_2020!BG34*'Données de référence'!$B$4+Rappel_2020!BH34</f>
        <v>0</v>
      </c>
      <c r="AT34" s="433">
        <f t="shared" si="15"/>
        <v>0</v>
      </c>
      <c r="AU34" s="433">
        <f>BJ34*'Données de référence'!$C$3+Rappel_2020!BK34*'Données de référence'!$C$2+Rappel_2020!BL34*'Données de référence'!$C$4+Rappel_2020!BM34</f>
        <v>38451.599999999999</v>
      </c>
      <c r="AV34" s="433">
        <f t="shared" si="16"/>
        <v>0</v>
      </c>
      <c r="AW34" s="433">
        <f t="shared" si="17"/>
        <v>27196</v>
      </c>
      <c r="AX34" s="433">
        <f t="shared" si="18"/>
        <v>0</v>
      </c>
      <c r="AY34" s="433">
        <f>BO34*'Données de référence'!$D$3+Rappel_2020!BP34*'Données de référence'!$D$2+Rappel_2020!BQ34*'Données de référence'!$D$4+Rappel_2020!BR34</f>
        <v>26000</v>
      </c>
      <c r="AZ34" s="433">
        <f t="shared" si="19"/>
        <v>0</v>
      </c>
      <c r="BA34" s="433">
        <f>BT34*'Données de référence'!$D$3+Rappel_2020!BU34*'Données de référence'!$D$2+Rappel_2020!BV34*'Données de référence'!$D$4+Rappel_2020!BW34</f>
        <v>0</v>
      </c>
      <c r="BB34" s="433">
        <f t="shared" si="20"/>
        <v>0</v>
      </c>
      <c r="BC34" s="433">
        <f>Rappel_2020!BY34*'Données de référence'!$D$3+Rappel_2020!BZ34*'Données de référence'!$D$2+Rappel_2020!CA34*'Données de référence'!$D$4+Rappel_2020!CB34</f>
        <v>0</v>
      </c>
      <c r="BD34" s="433">
        <f t="shared" si="21"/>
        <v>0</v>
      </c>
      <c r="BE34" s="48"/>
      <c r="BF34" s="48"/>
      <c r="BG34" s="48"/>
      <c r="BH34" s="48"/>
      <c r="BI34" s="48"/>
      <c r="BJ34" s="375">
        <v>100</v>
      </c>
      <c r="BK34" s="375">
        <v>240</v>
      </c>
      <c r="BL34" s="375"/>
      <c r="BM34" s="375">
        <v>500</v>
      </c>
      <c r="BN34" s="375"/>
      <c r="BO34" s="118">
        <v>160</v>
      </c>
      <c r="BP34" s="118"/>
      <c r="BQ34" s="118">
        <v>80</v>
      </c>
      <c r="BR34" s="118"/>
      <c r="BS34" s="118"/>
      <c r="BT34" s="118"/>
      <c r="BU34" s="118"/>
      <c r="BV34" s="118"/>
      <c r="BW34" s="118"/>
      <c r="BX34" s="118"/>
      <c r="BY34" s="118"/>
      <c r="BZ34" s="118"/>
      <c r="CA34" s="118"/>
      <c r="CB34" s="118"/>
      <c r="CC34" s="118"/>
    </row>
    <row r="35" spans="1:81" ht="39.75" hidden="1" customHeight="1" x14ac:dyDescent="0.35">
      <c r="A35" s="96">
        <v>6</v>
      </c>
      <c r="B35" s="96">
        <v>2</v>
      </c>
      <c r="C35" s="96" t="s">
        <v>285</v>
      </c>
      <c r="D35" s="96" t="s">
        <v>225</v>
      </c>
      <c r="E35" s="438" t="s">
        <v>293</v>
      </c>
      <c r="F35" s="25">
        <v>34</v>
      </c>
      <c r="G35" s="172" t="s">
        <v>294</v>
      </c>
      <c r="H35" s="439" t="s">
        <v>295</v>
      </c>
      <c r="I35" s="177" t="s">
        <v>679</v>
      </c>
      <c r="J35" s="169" t="s">
        <v>103</v>
      </c>
      <c r="K35" s="169"/>
      <c r="L35" s="96" t="s">
        <v>104</v>
      </c>
      <c r="M35" s="25" t="s">
        <v>116</v>
      </c>
      <c r="N35" s="25" t="s">
        <v>106</v>
      </c>
      <c r="O35" s="25"/>
      <c r="P35" s="25" t="s">
        <v>680</v>
      </c>
      <c r="Q35" s="25"/>
      <c r="R35" s="25"/>
      <c r="S35" s="25" t="s">
        <v>358</v>
      </c>
      <c r="T35" s="25" t="s">
        <v>182</v>
      </c>
      <c r="U35" s="25"/>
      <c r="V35" s="25"/>
      <c r="W35" s="25"/>
      <c r="X35" s="25"/>
      <c r="Y35" s="25"/>
      <c r="Z35" s="25"/>
      <c r="AA35" s="105" t="s">
        <v>299</v>
      </c>
      <c r="AB35" s="25" t="s">
        <v>143</v>
      </c>
      <c r="AC35" s="378"/>
      <c r="AD35" s="257">
        <f t="shared" si="0"/>
        <v>447189.26</v>
      </c>
      <c r="AE35" s="431">
        <f t="shared" si="1"/>
        <v>0</v>
      </c>
      <c r="AF35" s="431">
        <f t="shared" si="2"/>
        <v>3967.68</v>
      </c>
      <c r="AG35" s="250">
        <f t="shared" si="3"/>
        <v>443221.58</v>
      </c>
      <c r="AH35" s="432">
        <f t="shared" si="4"/>
        <v>447189.26</v>
      </c>
      <c r="AI35" s="431">
        <f t="shared" si="5"/>
        <v>0</v>
      </c>
      <c r="AJ35" s="431">
        <f t="shared" si="6"/>
        <v>0</v>
      </c>
      <c r="AK35" s="431">
        <f t="shared" si="7"/>
        <v>0</v>
      </c>
      <c r="AL35" s="431">
        <f t="shared" si="8"/>
        <v>3967.68</v>
      </c>
      <c r="AM35" s="431">
        <f t="shared" si="9"/>
        <v>0</v>
      </c>
      <c r="AN35" s="431">
        <f t="shared" si="10"/>
        <v>443221.58</v>
      </c>
      <c r="AO35" s="431">
        <f t="shared" si="11"/>
        <v>0</v>
      </c>
      <c r="AP35" s="433">
        <f t="shared" si="12"/>
        <v>448181.18</v>
      </c>
      <c r="AQ35" s="433">
        <f t="shared" si="13"/>
        <v>448181.18</v>
      </c>
      <c r="AR35" s="433">
        <f t="shared" si="14"/>
        <v>0</v>
      </c>
      <c r="AS35" s="433">
        <f>BE35*'Données de référence'!$B$3+Rappel_2020!BF35*'Données de référence'!$B$2+Rappel_2020!BG35*'Données de référence'!$B$4+Rappel_2020!BH35</f>
        <v>0</v>
      </c>
      <c r="AT35" s="433">
        <f t="shared" si="15"/>
        <v>0</v>
      </c>
      <c r="AU35" s="433">
        <f>BJ35*'Données de référence'!$C$3+Rappel_2020!BK35*'Données de référence'!$C$2+Rappel_2020!BL35*'Données de référence'!$C$4+Rappel_2020!BM35</f>
        <v>4959.5999999999995</v>
      </c>
      <c r="AV35" s="433">
        <f t="shared" si="16"/>
        <v>0</v>
      </c>
      <c r="AW35" s="433">
        <f t="shared" si="17"/>
        <v>443221.58</v>
      </c>
      <c r="AX35" s="433">
        <f t="shared" si="18"/>
        <v>0</v>
      </c>
      <c r="AY35" s="433">
        <f>BO35*'Données de référence'!$D$3+Rappel_2020!BP35*'Données de référence'!$D$2+Rappel_2020!BQ35*'Données de référence'!$D$4+Rappel_2020!BR35</f>
        <v>423730</v>
      </c>
      <c r="AZ35" s="433">
        <f t="shared" si="19"/>
        <v>0</v>
      </c>
      <c r="BA35" s="433">
        <f>BT35*'Données de référence'!$D$3+Rappel_2020!BU35*'Données de référence'!$D$2+Rappel_2020!BV35*'Données de référence'!$D$4+Rappel_2020!BW35</f>
        <v>0</v>
      </c>
      <c r="BB35" s="433">
        <f t="shared" si="20"/>
        <v>0</v>
      </c>
      <c r="BC35" s="433">
        <f>Rappel_2020!BY35*'Données de référence'!$D$3+Rappel_2020!BZ35*'Données de référence'!$D$2+Rappel_2020!CA35*'Données de référence'!$D$4+Rappel_2020!CB35</f>
        <v>0</v>
      </c>
      <c r="BD35" s="433">
        <f t="shared" si="21"/>
        <v>0</v>
      </c>
      <c r="BE35" s="178"/>
      <c r="BF35" s="178"/>
      <c r="BG35" s="178"/>
      <c r="BH35" s="178"/>
      <c r="BI35" s="178"/>
      <c r="BJ35" s="375">
        <v>60</v>
      </c>
      <c r="BK35" s="375"/>
      <c r="BL35" s="375"/>
      <c r="BM35" s="375"/>
      <c r="BN35" s="375"/>
      <c r="BO35" s="170">
        <v>1120</v>
      </c>
      <c r="BP35" s="50"/>
      <c r="BQ35" s="50">
        <v>130</v>
      </c>
      <c r="BR35" s="50">
        <v>280000</v>
      </c>
      <c r="BS35" s="50"/>
      <c r="BT35" s="50"/>
      <c r="BU35" s="50"/>
      <c r="BV35" s="50"/>
      <c r="BW35" s="50"/>
      <c r="BX35" s="50"/>
      <c r="BY35" s="50"/>
      <c r="BZ35" s="50"/>
      <c r="CA35" s="50"/>
      <c r="CB35" s="50"/>
      <c r="CC35" s="50"/>
    </row>
    <row r="36" spans="1:81" ht="39.75" hidden="1" customHeight="1" x14ac:dyDescent="0.35">
      <c r="A36" s="96">
        <v>6</v>
      </c>
      <c r="B36" s="96">
        <v>2</v>
      </c>
      <c r="C36" s="96" t="s">
        <v>285</v>
      </c>
      <c r="D36" s="96" t="s">
        <v>225</v>
      </c>
      <c r="E36" s="438" t="s">
        <v>293</v>
      </c>
      <c r="F36" s="25">
        <v>35</v>
      </c>
      <c r="G36" s="152" t="s">
        <v>300</v>
      </c>
      <c r="H36" s="151" t="s">
        <v>681</v>
      </c>
      <c r="I36" s="444" t="s">
        <v>682</v>
      </c>
      <c r="J36" s="96" t="s">
        <v>103</v>
      </c>
      <c r="K36" s="169"/>
      <c r="L36" s="96" t="s">
        <v>104</v>
      </c>
      <c r="M36" s="25" t="s">
        <v>165</v>
      </c>
      <c r="N36" s="25" t="s">
        <v>683</v>
      </c>
      <c r="O36" s="25"/>
      <c r="P36" s="25" t="s">
        <v>684</v>
      </c>
      <c r="Q36" s="25"/>
      <c r="R36" s="25"/>
      <c r="S36" s="25" t="s">
        <v>222</v>
      </c>
      <c r="T36" s="25" t="s">
        <v>182</v>
      </c>
      <c r="U36" s="25" t="s">
        <v>306</v>
      </c>
      <c r="V36" s="25" t="s">
        <v>579</v>
      </c>
      <c r="W36" s="25" t="s">
        <v>685</v>
      </c>
      <c r="X36" s="25" t="s">
        <v>686</v>
      </c>
      <c r="Y36" s="25"/>
      <c r="Z36" s="25"/>
      <c r="AA36" s="105" t="s">
        <v>233</v>
      </c>
      <c r="AB36" s="61" t="s">
        <v>143</v>
      </c>
      <c r="AC36" s="435"/>
      <c r="AD36" s="257">
        <f t="shared" si="0"/>
        <v>146701.5</v>
      </c>
      <c r="AE36" s="431">
        <f t="shared" si="1"/>
        <v>0</v>
      </c>
      <c r="AF36" s="431">
        <f t="shared" si="2"/>
        <v>0</v>
      </c>
      <c r="AG36" s="250">
        <f t="shared" si="3"/>
        <v>146701.5</v>
      </c>
      <c r="AH36" s="432">
        <f t="shared" si="4"/>
        <v>146701.5</v>
      </c>
      <c r="AI36" s="431">
        <f t="shared" si="5"/>
        <v>0</v>
      </c>
      <c r="AJ36" s="431">
        <f t="shared" si="6"/>
        <v>0</v>
      </c>
      <c r="AK36" s="431">
        <f t="shared" si="7"/>
        <v>0</v>
      </c>
      <c r="AL36" s="431">
        <f t="shared" si="8"/>
        <v>0</v>
      </c>
      <c r="AM36" s="431">
        <f t="shared" si="9"/>
        <v>0</v>
      </c>
      <c r="AN36" s="431">
        <f t="shared" si="10"/>
        <v>146701.5</v>
      </c>
      <c r="AO36" s="431">
        <f t="shared" si="11"/>
        <v>0</v>
      </c>
      <c r="AP36" s="433">
        <f t="shared" si="12"/>
        <v>146701.5</v>
      </c>
      <c r="AQ36" s="433">
        <f t="shared" si="13"/>
        <v>146701.5</v>
      </c>
      <c r="AR36" s="433">
        <f t="shared" si="14"/>
        <v>0</v>
      </c>
      <c r="AS36" s="433">
        <f>BE36*'Données de référence'!$B$3+Rappel_2020!BF36*'Données de référence'!$B$2+Rappel_2020!BG36*'Données de référence'!$B$4+Rappel_2020!BH36</f>
        <v>0</v>
      </c>
      <c r="AT36" s="433">
        <f t="shared" si="15"/>
        <v>0</v>
      </c>
      <c r="AU36" s="433">
        <f>BJ36*'Données de référence'!$C$3+Rappel_2020!BK36*'Données de référence'!$C$2+Rappel_2020!BL36*'Données de référence'!$C$4+Rappel_2020!BM36</f>
        <v>0</v>
      </c>
      <c r="AV36" s="433">
        <f t="shared" si="16"/>
        <v>0</v>
      </c>
      <c r="AW36" s="433">
        <f t="shared" si="17"/>
        <v>146701.5</v>
      </c>
      <c r="AX36" s="433">
        <f t="shared" si="18"/>
        <v>0</v>
      </c>
      <c r="AY36" s="433">
        <f>BO36*'Données de référence'!$D$3+Rappel_2020!BP36*'Données de référence'!$D$2+Rappel_2020!BQ36*'Données de référence'!$D$4+Rappel_2020!BR36</f>
        <v>140250</v>
      </c>
      <c r="AZ36" s="433">
        <f t="shared" si="19"/>
        <v>0</v>
      </c>
      <c r="BA36" s="433">
        <f>BT36*'Données de référence'!$D$3+Rappel_2020!BU36*'Données de référence'!$D$2+Rappel_2020!BV36*'Données de référence'!$D$4+Rappel_2020!BW36</f>
        <v>0</v>
      </c>
      <c r="BB36" s="433">
        <f t="shared" si="20"/>
        <v>0</v>
      </c>
      <c r="BC36" s="433">
        <f>Rappel_2020!BY36*'Données de référence'!$D$3+Rappel_2020!BZ36*'Données de référence'!$D$2+Rappel_2020!CA36*'Données de référence'!$D$4+Rappel_2020!CB36</f>
        <v>0</v>
      </c>
      <c r="BD36" s="433">
        <f t="shared" si="21"/>
        <v>0</v>
      </c>
      <c r="BE36" s="48"/>
      <c r="BF36" s="48"/>
      <c r="BG36" s="48"/>
      <c r="BH36" s="48"/>
      <c r="BI36" s="48"/>
      <c r="BJ36" s="445"/>
      <c r="BK36" s="375"/>
      <c r="BL36" s="375"/>
      <c r="BM36" s="375"/>
      <c r="BN36" s="375"/>
      <c r="BO36" s="65">
        <v>1000</v>
      </c>
      <c r="BP36" s="50"/>
      <c r="BQ36" s="50">
        <v>250</v>
      </c>
      <c r="BR36" s="50"/>
      <c r="BS36" s="50"/>
      <c r="BT36" s="50"/>
      <c r="BU36" s="50"/>
      <c r="BV36" s="50"/>
      <c r="BW36" s="50"/>
      <c r="BX36" s="50"/>
      <c r="BY36" s="50"/>
      <c r="BZ36" s="50"/>
      <c r="CA36" s="50"/>
      <c r="CB36" s="50"/>
      <c r="CC36" s="50"/>
    </row>
    <row r="37" spans="1:81" ht="39.75" hidden="1" customHeight="1" x14ac:dyDescent="0.35">
      <c r="A37" s="179">
        <v>18</v>
      </c>
      <c r="B37" s="446">
        <v>2</v>
      </c>
      <c r="C37" s="96" t="s">
        <v>285</v>
      </c>
      <c r="D37" s="148" t="s">
        <v>214</v>
      </c>
      <c r="E37" s="148" t="s">
        <v>309</v>
      </c>
      <c r="F37" s="25">
        <v>36</v>
      </c>
      <c r="G37" s="152" t="s">
        <v>310</v>
      </c>
      <c r="H37" s="151" t="s">
        <v>687</v>
      </c>
      <c r="I37" s="151" t="s">
        <v>688</v>
      </c>
      <c r="J37" s="96" t="s">
        <v>103</v>
      </c>
      <c r="K37" s="96"/>
      <c r="L37" s="96" t="s">
        <v>104</v>
      </c>
      <c r="M37" s="385" t="s">
        <v>116</v>
      </c>
      <c r="N37" s="385" t="s">
        <v>106</v>
      </c>
      <c r="O37" s="385"/>
      <c r="P37" s="385"/>
      <c r="Q37" s="385"/>
      <c r="R37" s="385"/>
      <c r="S37" s="385" t="s">
        <v>222</v>
      </c>
      <c r="T37" s="385" t="s">
        <v>182</v>
      </c>
      <c r="U37" s="25"/>
      <c r="V37" s="25"/>
      <c r="W37" s="25"/>
      <c r="X37" s="25"/>
      <c r="Y37" s="25"/>
      <c r="Z37" s="25"/>
      <c r="AA37" s="105" t="s">
        <v>299</v>
      </c>
      <c r="AB37" s="61" t="s">
        <v>143</v>
      </c>
      <c r="AC37" s="435"/>
      <c r="AD37" s="257">
        <f t="shared" si="0"/>
        <v>17279.920000000002</v>
      </c>
      <c r="AE37" s="431">
        <f t="shared" si="1"/>
        <v>0</v>
      </c>
      <c r="AF37" s="431">
        <f t="shared" si="2"/>
        <v>0</v>
      </c>
      <c r="AG37" s="250">
        <f t="shared" si="3"/>
        <v>17279.920000000002</v>
      </c>
      <c r="AH37" s="432">
        <f t="shared" si="4"/>
        <v>17279.920000000002</v>
      </c>
      <c r="AI37" s="431">
        <f t="shared" si="5"/>
        <v>0</v>
      </c>
      <c r="AJ37" s="431">
        <f t="shared" si="6"/>
        <v>0</v>
      </c>
      <c r="AK37" s="431">
        <f t="shared" si="7"/>
        <v>0</v>
      </c>
      <c r="AL37" s="431">
        <f t="shared" si="8"/>
        <v>0</v>
      </c>
      <c r="AM37" s="431">
        <f t="shared" si="9"/>
        <v>0</v>
      </c>
      <c r="AN37" s="431">
        <f t="shared" si="10"/>
        <v>17279.920000000002</v>
      </c>
      <c r="AO37" s="431">
        <f t="shared" si="11"/>
        <v>0</v>
      </c>
      <c r="AP37" s="433">
        <f t="shared" si="12"/>
        <v>17279.920000000002</v>
      </c>
      <c r="AQ37" s="433">
        <f t="shared" si="13"/>
        <v>17279.920000000002</v>
      </c>
      <c r="AR37" s="433">
        <f t="shared" si="14"/>
        <v>0</v>
      </c>
      <c r="AS37" s="433">
        <f>BE37*'Données de référence'!$B$3+Rappel_2020!BF37*'Données de référence'!$B$2+Rappel_2020!BG37*'Données de référence'!$B$4+Rappel_2020!BH37</f>
        <v>0</v>
      </c>
      <c r="AT37" s="433">
        <f t="shared" si="15"/>
        <v>0</v>
      </c>
      <c r="AU37" s="433">
        <f>BJ37*'Données de référence'!$C$3+Rappel_2020!BK37*'Données de référence'!$C$2+Rappel_2020!BL37*'Données de référence'!$C$4+Rappel_2020!BM37</f>
        <v>0</v>
      </c>
      <c r="AV37" s="433">
        <f t="shared" si="16"/>
        <v>0</v>
      </c>
      <c r="AW37" s="433">
        <f t="shared" si="17"/>
        <v>17279.920000000002</v>
      </c>
      <c r="AX37" s="433">
        <f t="shared" si="18"/>
        <v>0</v>
      </c>
      <c r="AY37" s="433">
        <f>BO37*'Données de référence'!$D$3+Rappel_2020!BP37*'Données de référence'!$D$2+Rappel_2020!BQ37*'Données de référence'!$D$4+Rappel_2020!BR37</f>
        <v>16520</v>
      </c>
      <c r="AZ37" s="433">
        <f t="shared" si="19"/>
        <v>0</v>
      </c>
      <c r="BA37" s="433">
        <f>BT37*'Données de référence'!$D$3+Rappel_2020!BU37*'Données de référence'!$D$2+Rappel_2020!BV37*'Données de référence'!$D$4+Rappel_2020!BW37</f>
        <v>0</v>
      </c>
      <c r="BB37" s="433">
        <f t="shared" si="20"/>
        <v>0</v>
      </c>
      <c r="BC37" s="433">
        <f>Rappel_2020!BY37*'Données de référence'!$D$3+Rappel_2020!BZ37*'Données de référence'!$D$2+Rappel_2020!CA37*'Données de référence'!$D$4+Rappel_2020!CB37</f>
        <v>0</v>
      </c>
      <c r="BD37" s="433">
        <f t="shared" si="21"/>
        <v>0</v>
      </c>
      <c r="BE37" s="48"/>
      <c r="BF37" s="48"/>
      <c r="BG37" s="48"/>
      <c r="BH37" s="48"/>
      <c r="BI37" s="48"/>
      <c r="BJ37" s="445"/>
      <c r="BK37" s="375"/>
      <c r="BL37" s="375"/>
      <c r="BM37" s="375"/>
      <c r="BN37" s="375"/>
      <c r="BO37" s="65">
        <v>140</v>
      </c>
      <c r="BP37" s="50"/>
      <c r="BQ37" s="50"/>
      <c r="BR37" s="50"/>
      <c r="BS37" s="50"/>
      <c r="BT37" s="50"/>
      <c r="BU37" s="50"/>
      <c r="BV37" s="50"/>
      <c r="BW37" s="50"/>
      <c r="BX37" s="50"/>
      <c r="BY37" s="50"/>
      <c r="BZ37" s="50"/>
      <c r="CA37" s="50"/>
      <c r="CB37" s="50"/>
      <c r="CC37" s="50"/>
    </row>
    <row r="38" spans="1:81" ht="57" hidden="1" customHeight="1" x14ac:dyDescent="0.35">
      <c r="A38" s="96">
        <v>22</v>
      </c>
      <c r="B38" s="96">
        <v>2</v>
      </c>
      <c r="C38" s="96" t="s">
        <v>285</v>
      </c>
      <c r="D38" s="148" t="s">
        <v>225</v>
      </c>
      <c r="E38" s="148" t="s">
        <v>314</v>
      </c>
      <c r="F38" s="25">
        <v>37</v>
      </c>
      <c r="G38" s="152" t="s">
        <v>315</v>
      </c>
      <c r="H38" s="151" t="s">
        <v>689</v>
      </c>
      <c r="I38" s="180" t="e" cm="1">
        <f t="array" ref="I38">- Assistance auprès des utilisateurs
- Extract ponctuellement de Vigilance des informations sur la typologie des épisodes de pollution et des mesures mises en oeuvre</f>
        <v>#NAME?</v>
      </c>
      <c r="J38" s="96" t="s">
        <v>103</v>
      </c>
      <c r="K38" s="181"/>
      <c r="L38" s="96" t="s">
        <v>104</v>
      </c>
      <c r="M38" s="25" t="s">
        <v>116</v>
      </c>
      <c r="N38" s="25" t="s">
        <v>690</v>
      </c>
      <c r="O38" s="25" t="s">
        <v>592</v>
      </c>
      <c r="P38" s="25"/>
      <c r="Q38" s="25"/>
      <c r="R38" s="25"/>
      <c r="S38" s="80" t="s">
        <v>155</v>
      </c>
      <c r="T38" s="80" t="s">
        <v>574</v>
      </c>
      <c r="U38" s="385"/>
      <c r="V38" s="25"/>
      <c r="W38" s="25"/>
      <c r="X38" s="25"/>
      <c r="Y38" s="25"/>
      <c r="Z38" s="25"/>
      <c r="AA38" s="25" t="s">
        <v>319</v>
      </c>
      <c r="AB38" s="61" t="s">
        <v>143</v>
      </c>
      <c r="AC38" s="378"/>
      <c r="AD38" s="257">
        <f t="shared" si="0"/>
        <v>3085.7000000000003</v>
      </c>
      <c r="AE38" s="431">
        <f t="shared" si="1"/>
        <v>0</v>
      </c>
      <c r="AF38" s="431">
        <f t="shared" si="2"/>
        <v>0</v>
      </c>
      <c r="AG38" s="250">
        <f t="shared" si="3"/>
        <v>3085.7000000000003</v>
      </c>
      <c r="AH38" s="432">
        <f t="shared" si="4"/>
        <v>3085.7000000000003</v>
      </c>
      <c r="AI38" s="431">
        <f t="shared" si="5"/>
        <v>0</v>
      </c>
      <c r="AJ38" s="431">
        <f t="shared" si="6"/>
        <v>0</v>
      </c>
      <c r="AK38" s="431">
        <f t="shared" si="7"/>
        <v>0</v>
      </c>
      <c r="AL38" s="431">
        <f t="shared" si="8"/>
        <v>0</v>
      </c>
      <c r="AM38" s="431">
        <f t="shared" si="9"/>
        <v>0</v>
      </c>
      <c r="AN38" s="431">
        <f t="shared" si="10"/>
        <v>3085.7000000000003</v>
      </c>
      <c r="AO38" s="431">
        <f t="shared" si="11"/>
        <v>0</v>
      </c>
      <c r="AP38" s="433">
        <f t="shared" si="12"/>
        <v>3085.7000000000003</v>
      </c>
      <c r="AQ38" s="433">
        <f t="shared" si="13"/>
        <v>3085.7000000000003</v>
      </c>
      <c r="AR38" s="433">
        <f t="shared" si="14"/>
        <v>0</v>
      </c>
      <c r="AS38" s="433">
        <f>BE38*'Données de référence'!$B$3+Rappel_2020!BF38*'Données de référence'!$B$2+Rappel_2020!BG38*'Données de référence'!$B$4+Rappel_2020!BH38</f>
        <v>0</v>
      </c>
      <c r="AT38" s="433">
        <f t="shared" si="15"/>
        <v>0</v>
      </c>
      <c r="AU38" s="433">
        <f>BJ38*'Données de référence'!$C$3+Rappel_2020!BK38*'Données de référence'!$C$2+Rappel_2020!BL38*'Données de référence'!$C$4+Rappel_2020!BM38</f>
        <v>0</v>
      </c>
      <c r="AV38" s="433">
        <f t="shared" si="16"/>
        <v>0</v>
      </c>
      <c r="AW38" s="433">
        <f t="shared" si="17"/>
        <v>3085.7000000000003</v>
      </c>
      <c r="AX38" s="433">
        <f t="shared" si="18"/>
        <v>0</v>
      </c>
      <c r="AY38" s="433">
        <f>BO38*'Données de référence'!$D$3+Rappel_2020!BP38*'Données de référence'!$D$2+Rappel_2020!BQ38*'Données de référence'!$D$4+Rappel_2020!BR38</f>
        <v>2950</v>
      </c>
      <c r="AZ38" s="433">
        <f t="shared" si="19"/>
        <v>0</v>
      </c>
      <c r="BA38" s="433">
        <f>BT38*'Données de référence'!$D$3+Rappel_2020!BU38*'Données de référence'!$D$2+Rappel_2020!BV38*'Données de référence'!$D$4+Rappel_2020!BW38</f>
        <v>0</v>
      </c>
      <c r="BB38" s="433">
        <f t="shared" si="20"/>
        <v>0</v>
      </c>
      <c r="BC38" s="433">
        <f>Rappel_2020!BY38*'Données de référence'!$D$3+Rappel_2020!BZ38*'Données de référence'!$D$2+Rappel_2020!CA38*'Données de référence'!$D$4+Rappel_2020!CB38</f>
        <v>0</v>
      </c>
      <c r="BD38" s="433">
        <f t="shared" si="21"/>
        <v>0</v>
      </c>
      <c r="BE38" s="48"/>
      <c r="BF38" s="48"/>
      <c r="BG38" s="48"/>
      <c r="BH38" s="48"/>
      <c r="BI38" s="48"/>
      <c r="BJ38" s="445"/>
      <c r="BK38" s="375"/>
      <c r="BL38" s="375"/>
      <c r="BM38" s="375"/>
      <c r="BN38" s="375"/>
      <c r="BO38" s="50">
        <v>25</v>
      </c>
      <c r="BP38" s="50"/>
      <c r="BQ38" s="50"/>
      <c r="BR38" s="50"/>
      <c r="BS38" s="50"/>
      <c r="BT38" s="50"/>
      <c r="BU38" s="50"/>
      <c r="BV38" s="50"/>
      <c r="BW38" s="50"/>
      <c r="BX38" s="50"/>
      <c r="BY38" s="50"/>
      <c r="BZ38" s="50"/>
      <c r="CA38" s="50"/>
      <c r="CB38" s="50"/>
      <c r="CC38" s="50"/>
    </row>
    <row r="39" spans="1:81" ht="72.75" hidden="1" customHeight="1" x14ac:dyDescent="0.35">
      <c r="A39" s="96">
        <v>12</v>
      </c>
      <c r="B39" s="96">
        <v>2</v>
      </c>
      <c r="C39" s="96" t="s">
        <v>320</v>
      </c>
      <c r="D39" s="96" t="s">
        <v>214</v>
      </c>
      <c r="E39" s="148" t="s">
        <v>175</v>
      </c>
      <c r="F39" s="25">
        <v>38</v>
      </c>
      <c r="G39" s="199" t="s">
        <v>691</v>
      </c>
      <c r="H39" s="156" t="s">
        <v>692</v>
      </c>
      <c r="I39" s="200" t="s">
        <v>693</v>
      </c>
      <c r="J39" s="188" t="s">
        <v>276</v>
      </c>
      <c r="K39" s="447"/>
      <c r="L39" s="188" t="s">
        <v>115</v>
      </c>
      <c r="M39" s="385" t="s">
        <v>116</v>
      </c>
      <c r="N39" s="385" t="s">
        <v>694</v>
      </c>
      <c r="O39" s="448" t="s">
        <v>695</v>
      </c>
      <c r="P39" s="385" t="s">
        <v>696</v>
      </c>
      <c r="Q39" s="385"/>
      <c r="R39" s="385"/>
      <c r="S39" s="385" t="s">
        <v>125</v>
      </c>
      <c r="T39" s="385" t="s">
        <v>697</v>
      </c>
      <c r="U39" s="448" t="s">
        <v>125</v>
      </c>
      <c r="V39" s="448" t="s">
        <v>579</v>
      </c>
      <c r="W39" s="385"/>
      <c r="X39" s="385"/>
      <c r="Y39" s="385"/>
      <c r="Z39" s="25"/>
      <c r="AA39" s="96" t="s">
        <v>698</v>
      </c>
      <c r="AB39" s="61" t="s">
        <v>292</v>
      </c>
      <c r="AC39" s="378"/>
      <c r="AD39" s="257">
        <f t="shared" si="0"/>
        <v>34177.14</v>
      </c>
      <c r="AE39" s="431">
        <f t="shared" si="1"/>
        <v>0</v>
      </c>
      <c r="AF39" s="431">
        <f t="shared" si="2"/>
        <v>3602.56</v>
      </c>
      <c r="AG39" s="250">
        <f t="shared" si="3"/>
        <v>30574.58</v>
      </c>
      <c r="AH39" s="432">
        <f t="shared" si="4"/>
        <v>34177.14</v>
      </c>
      <c r="AI39" s="431">
        <f t="shared" si="5"/>
        <v>0</v>
      </c>
      <c r="AJ39" s="431">
        <f t="shared" si="6"/>
        <v>0</v>
      </c>
      <c r="AK39" s="431">
        <f t="shared" si="7"/>
        <v>0</v>
      </c>
      <c r="AL39" s="431">
        <f t="shared" si="8"/>
        <v>3602.56</v>
      </c>
      <c r="AM39" s="431">
        <f t="shared" si="9"/>
        <v>0</v>
      </c>
      <c r="AN39" s="431">
        <f t="shared" si="10"/>
        <v>30574.58</v>
      </c>
      <c r="AO39" s="431">
        <f t="shared" si="11"/>
        <v>0</v>
      </c>
      <c r="AP39" s="433">
        <f t="shared" si="12"/>
        <v>35077.78</v>
      </c>
      <c r="AQ39" s="433">
        <f t="shared" si="13"/>
        <v>35077.78</v>
      </c>
      <c r="AR39" s="433">
        <f t="shared" si="14"/>
        <v>0</v>
      </c>
      <c r="AS39" s="433">
        <f>BE39*'Données de référence'!$B$3+Rappel_2020!BF39*'Données de référence'!$B$2+Rappel_2020!BG39*'Données de référence'!$B$4+Rappel_2020!BH39</f>
        <v>0</v>
      </c>
      <c r="AT39" s="433">
        <f t="shared" si="15"/>
        <v>0</v>
      </c>
      <c r="AU39" s="433">
        <f>BJ39*'Données de référence'!$C$3+Rappel_2020!BK39*'Données de référence'!$C$2+Rappel_2020!BL39*'Données de référence'!$C$4+Rappel_2020!BM39</f>
        <v>4503.2</v>
      </c>
      <c r="AV39" s="433">
        <f t="shared" si="16"/>
        <v>0</v>
      </c>
      <c r="AW39" s="433">
        <f t="shared" si="17"/>
        <v>30574.58</v>
      </c>
      <c r="AX39" s="433">
        <f t="shared" si="18"/>
        <v>0</v>
      </c>
      <c r="AY39" s="433">
        <f>BO39*'Données de référence'!$D$3+Rappel_2020!BP39*'Données de référence'!$D$2+Rappel_2020!BQ39*'Données de référence'!$D$4+Rappel_2020!BR39</f>
        <v>15340</v>
      </c>
      <c r="AZ39" s="433">
        <f t="shared" si="19"/>
        <v>0</v>
      </c>
      <c r="BA39" s="433">
        <f>BT39*'Données de référence'!$D$3+Rappel_2020!BU39*'Données de référence'!$D$2+Rappel_2020!BV39*'Données de référence'!$D$4+Rappel_2020!BW39</f>
        <v>13890</v>
      </c>
      <c r="BB39" s="433">
        <f t="shared" si="20"/>
        <v>0</v>
      </c>
      <c r="BC39" s="433">
        <f>Rappel_2020!BY39*'Données de référence'!$D$3+Rappel_2020!BZ39*'Données de référence'!$D$2+Rappel_2020!CA39*'Données de référence'!$D$4+Rappel_2020!CB39</f>
        <v>0</v>
      </c>
      <c r="BD39" s="433">
        <f t="shared" si="21"/>
        <v>0</v>
      </c>
      <c r="BE39" s="48"/>
      <c r="BF39" s="48"/>
      <c r="BG39" s="48"/>
      <c r="BH39" s="48"/>
      <c r="BI39" s="48"/>
      <c r="BJ39" s="445">
        <v>20</v>
      </c>
      <c r="BK39" s="375"/>
      <c r="BL39" s="375">
        <v>40</v>
      </c>
      <c r="BM39" s="375">
        <v>500</v>
      </c>
      <c r="BN39" s="375"/>
      <c r="BO39" s="50">
        <v>130</v>
      </c>
      <c r="BP39" s="50"/>
      <c r="BQ39" s="50"/>
      <c r="BR39" s="50"/>
      <c r="BS39" s="50"/>
      <c r="BT39" s="107">
        <v>80</v>
      </c>
      <c r="BU39" s="50"/>
      <c r="BV39" s="107">
        <v>50</v>
      </c>
      <c r="BW39" s="50"/>
      <c r="BX39" s="50"/>
      <c r="BY39" s="50"/>
      <c r="BZ39" s="50"/>
      <c r="CA39" s="50"/>
      <c r="CB39" s="50"/>
      <c r="CC39" s="50"/>
    </row>
    <row r="40" spans="1:81" ht="39.75" hidden="1" customHeight="1" x14ac:dyDescent="0.35">
      <c r="A40" s="96">
        <v>11</v>
      </c>
      <c r="B40" s="96">
        <v>2</v>
      </c>
      <c r="C40" s="96" t="s">
        <v>320</v>
      </c>
      <c r="D40" s="96" t="s">
        <v>214</v>
      </c>
      <c r="E40" s="438" t="s">
        <v>309</v>
      </c>
      <c r="F40" s="25">
        <v>39</v>
      </c>
      <c r="G40" s="152" t="s">
        <v>328</v>
      </c>
      <c r="H40" s="439" t="s">
        <v>699</v>
      </c>
      <c r="I40" s="177" t="s">
        <v>700</v>
      </c>
      <c r="J40" s="96" t="s">
        <v>103</v>
      </c>
      <c r="K40" s="96"/>
      <c r="L40" s="96" t="s">
        <v>104</v>
      </c>
      <c r="M40" s="25" t="s">
        <v>116</v>
      </c>
      <c r="N40" s="25"/>
      <c r="O40" s="25"/>
      <c r="P40" s="25"/>
      <c r="Q40" s="25"/>
      <c r="R40" s="25"/>
      <c r="S40" s="25" t="s">
        <v>332</v>
      </c>
      <c r="T40" s="25" t="s">
        <v>579</v>
      </c>
      <c r="U40" s="25" t="s">
        <v>701</v>
      </c>
      <c r="V40" s="25" t="s">
        <v>182</v>
      </c>
      <c r="W40" s="25"/>
      <c r="X40" s="25"/>
      <c r="Y40" s="25"/>
      <c r="Z40" s="395"/>
      <c r="AA40" s="105" t="s">
        <v>333</v>
      </c>
      <c r="AB40" s="25" t="s">
        <v>143</v>
      </c>
      <c r="AC40" s="378"/>
      <c r="AD40" s="257">
        <f t="shared" si="0"/>
        <v>53858.54</v>
      </c>
      <c r="AE40" s="431">
        <f t="shared" si="1"/>
        <v>0</v>
      </c>
      <c r="AF40" s="431">
        <f t="shared" si="2"/>
        <v>0</v>
      </c>
      <c r="AG40" s="250">
        <f t="shared" si="3"/>
        <v>53858.54</v>
      </c>
      <c r="AH40" s="432">
        <f t="shared" si="4"/>
        <v>53858.54</v>
      </c>
      <c r="AI40" s="431">
        <f t="shared" si="5"/>
        <v>0</v>
      </c>
      <c r="AJ40" s="431">
        <f t="shared" si="6"/>
        <v>0</v>
      </c>
      <c r="AK40" s="431">
        <f t="shared" si="7"/>
        <v>0</v>
      </c>
      <c r="AL40" s="431">
        <f t="shared" si="8"/>
        <v>0</v>
      </c>
      <c r="AM40" s="431">
        <f t="shared" si="9"/>
        <v>0</v>
      </c>
      <c r="AN40" s="431">
        <f t="shared" si="10"/>
        <v>53858.54</v>
      </c>
      <c r="AO40" s="431">
        <f t="shared" si="11"/>
        <v>0</v>
      </c>
      <c r="AP40" s="433">
        <f t="shared" si="12"/>
        <v>53858.54</v>
      </c>
      <c r="AQ40" s="433">
        <f t="shared" si="13"/>
        <v>53858.54</v>
      </c>
      <c r="AR40" s="433">
        <f t="shared" si="14"/>
        <v>0</v>
      </c>
      <c r="AS40" s="433">
        <f>BE40*'Données de référence'!$B$3+Rappel_2020!BF40*'Données de référence'!$B$2+Rappel_2020!BG40*'Données de référence'!$B$4+Rappel_2020!BH40</f>
        <v>0</v>
      </c>
      <c r="AT40" s="433">
        <f t="shared" si="15"/>
        <v>0</v>
      </c>
      <c r="AU40" s="433">
        <f>BJ40*'Données de référence'!$C$3+Rappel_2020!BK40*'Données de référence'!$C$2+Rappel_2020!BL40*'Données de référence'!$C$4+Rappel_2020!BM40</f>
        <v>0</v>
      </c>
      <c r="AV40" s="433">
        <f t="shared" si="16"/>
        <v>0</v>
      </c>
      <c r="AW40" s="433">
        <f t="shared" si="17"/>
        <v>53858.54</v>
      </c>
      <c r="AX40" s="433">
        <f t="shared" si="18"/>
        <v>0</v>
      </c>
      <c r="AY40" s="433">
        <f>BO40*'Données de référence'!$D$3+Rappel_2020!BP40*'Données de référence'!$D$2+Rappel_2020!BQ40*'Données de référence'!$D$4+Rappel_2020!BR40</f>
        <v>51490</v>
      </c>
      <c r="AZ40" s="433">
        <f t="shared" si="19"/>
        <v>0</v>
      </c>
      <c r="BA40" s="433">
        <f>BT40*'Données de référence'!$D$3+Rappel_2020!BU40*'Données de référence'!$D$2+Rappel_2020!BV40*'Données de référence'!$D$4+Rappel_2020!BW40</f>
        <v>0</v>
      </c>
      <c r="BB40" s="433">
        <f t="shared" si="20"/>
        <v>0</v>
      </c>
      <c r="BC40" s="433">
        <f>Rappel_2020!BY40*'Données de référence'!$D$3+Rappel_2020!BZ40*'Données de référence'!$D$2+Rappel_2020!CA40*'Données de référence'!$D$4+Rappel_2020!CB40</f>
        <v>0</v>
      </c>
      <c r="BD40" s="433">
        <f t="shared" si="21"/>
        <v>0</v>
      </c>
      <c r="BE40" s="449"/>
      <c r="BF40" s="449"/>
      <c r="BG40" s="449"/>
      <c r="BH40" s="449"/>
      <c r="BI40" s="449"/>
      <c r="BJ40" s="375"/>
      <c r="BK40" s="375"/>
      <c r="BL40" s="375"/>
      <c r="BM40" s="375"/>
      <c r="BN40" s="375"/>
      <c r="BO40" s="50">
        <v>80</v>
      </c>
      <c r="BP40" s="50"/>
      <c r="BQ40" s="50">
        <v>450</v>
      </c>
      <c r="BR40" s="50">
        <v>2000</v>
      </c>
      <c r="BS40" s="50"/>
      <c r="BT40" s="50"/>
      <c r="BU40" s="50"/>
      <c r="BV40" s="50"/>
      <c r="BW40" s="50"/>
      <c r="BX40" s="50"/>
      <c r="BY40" s="50"/>
      <c r="BZ40" s="50"/>
      <c r="CA40" s="50"/>
      <c r="CB40" s="50"/>
      <c r="CC40" s="50"/>
    </row>
    <row r="41" spans="1:81" ht="39.75" hidden="1" customHeight="1" x14ac:dyDescent="0.35">
      <c r="A41" s="96">
        <v>11</v>
      </c>
      <c r="B41" s="96">
        <v>2</v>
      </c>
      <c r="C41" s="96" t="s">
        <v>320</v>
      </c>
      <c r="D41" s="96" t="s">
        <v>214</v>
      </c>
      <c r="E41" s="438" t="s">
        <v>309</v>
      </c>
      <c r="F41" s="25">
        <v>40</v>
      </c>
      <c r="G41" s="152" t="s">
        <v>702</v>
      </c>
      <c r="H41" s="443" t="s">
        <v>703</v>
      </c>
      <c r="I41" s="261" t="s">
        <v>704</v>
      </c>
      <c r="J41" s="96" t="s">
        <v>103</v>
      </c>
      <c r="K41" s="96"/>
      <c r="L41" s="96" t="s">
        <v>104</v>
      </c>
      <c r="M41" s="25" t="s">
        <v>165</v>
      </c>
      <c r="N41" s="80" t="s">
        <v>705</v>
      </c>
      <c r="O41" s="80" t="s">
        <v>550</v>
      </c>
      <c r="P41" s="25" t="s">
        <v>706</v>
      </c>
      <c r="Q41" s="25"/>
      <c r="R41" s="25"/>
      <c r="S41" s="25" t="s">
        <v>222</v>
      </c>
      <c r="T41" s="80" t="s">
        <v>579</v>
      </c>
      <c r="U41" s="80" t="s">
        <v>707</v>
      </c>
      <c r="V41" s="80" t="s">
        <v>579</v>
      </c>
      <c r="W41" s="25"/>
      <c r="X41" s="25"/>
      <c r="Y41" s="25"/>
      <c r="Z41" s="165"/>
      <c r="AA41" s="105" t="s">
        <v>333</v>
      </c>
      <c r="AB41" s="21" t="s">
        <v>143</v>
      </c>
      <c r="AC41" s="450"/>
      <c r="AD41" s="257">
        <f t="shared" si="0"/>
        <v>19528.82</v>
      </c>
      <c r="AE41" s="431">
        <f t="shared" si="1"/>
        <v>0</v>
      </c>
      <c r="AF41" s="431">
        <f t="shared" si="2"/>
        <v>0</v>
      </c>
      <c r="AG41" s="250">
        <f t="shared" si="3"/>
        <v>19528.82</v>
      </c>
      <c r="AH41" s="432">
        <f t="shared" si="4"/>
        <v>19528.82</v>
      </c>
      <c r="AI41" s="431">
        <f t="shared" si="5"/>
        <v>0</v>
      </c>
      <c r="AJ41" s="431">
        <f t="shared" si="6"/>
        <v>0</v>
      </c>
      <c r="AK41" s="431">
        <f t="shared" si="7"/>
        <v>0</v>
      </c>
      <c r="AL41" s="431">
        <f t="shared" si="8"/>
        <v>0</v>
      </c>
      <c r="AM41" s="431">
        <f t="shared" si="9"/>
        <v>0</v>
      </c>
      <c r="AN41" s="431">
        <f t="shared" si="10"/>
        <v>19528.82</v>
      </c>
      <c r="AO41" s="431">
        <f t="shared" si="11"/>
        <v>0</v>
      </c>
      <c r="AP41" s="433">
        <f t="shared" si="12"/>
        <v>19528.82</v>
      </c>
      <c r="AQ41" s="433">
        <f t="shared" si="13"/>
        <v>19528.82</v>
      </c>
      <c r="AR41" s="433">
        <f t="shared" si="14"/>
        <v>0</v>
      </c>
      <c r="AS41" s="433">
        <f>BE41*'Données de référence'!$B$3+Rappel_2020!BF41*'Données de référence'!$B$2+Rappel_2020!BG41*'Données de référence'!$B$4+Rappel_2020!BH41</f>
        <v>0</v>
      </c>
      <c r="AT41" s="433">
        <f t="shared" si="15"/>
        <v>0</v>
      </c>
      <c r="AU41" s="433">
        <f>BJ41*'Données de référence'!$C$3+Rappel_2020!BK41*'Données de référence'!$C$2+Rappel_2020!BL41*'Données de référence'!$C$4+Rappel_2020!BM41</f>
        <v>0</v>
      </c>
      <c r="AV41" s="433">
        <f t="shared" si="16"/>
        <v>0</v>
      </c>
      <c r="AW41" s="433">
        <f t="shared" si="17"/>
        <v>19528.82</v>
      </c>
      <c r="AX41" s="433">
        <f t="shared" si="18"/>
        <v>0</v>
      </c>
      <c r="AY41" s="433">
        <f>BO41*'Données de référence'!$D$3+Rappel_2020!BP41*'Données de référence'!$D$2+Rappel_2020!BQ41*'Données de référence'!$D$4+Rappel_2020!BR41</f>
        <v>18670</v>
      </c>
      <c r="AZ41" s="433">
        <f t="shared" si="19"/>
        <v>0</v>
      </c>
      <c r="BA41" s="433">
        <f>BT41*'Données de référence'!$D$3+Rappel_2020!BU41*'Données de référence'!$D$2+Rappel_2020!BV41*'Données de référence'!$D$4+Rappel_2020!BW41</f>
        <v>0</v>
      </c>
      <c r="BB41" s="433">
        <f t="shared" si="20"/>
        <v>0</v>
      </c>
      <c r="BC41" s="433">
        <f>Rappel_2020!BY41*'Données de référence'!$D$3+Rappel_2020!BZ41*'Données de référence'!$D$2+Rappel_2020!CA41*'Données de référence'!$D$4+Rappel_2020!CB41</f>
        <v>0</v>
      </c>
      <c r="BD41" s="433">
        <f t="shared" si="21"/>
        <v>0</v>
      </c>
      <c r="BE41" s="449"/>
      <c r="BF41" s="449"/>
      <c r="BG41" s="449"/>
      <c r="BH41" s="449"/>
      <c r="BI41" s="449"/>
      <c r="BJ41" s="375"/>
      <c r="BK41" s="375"/>
      <c r="BL41" s="375"/>
      <c r="BM41" s="375"/>
      <c r="BN41" s="375"/>
      <c r="BO41" s="382">
        <v>40</v>
      </c>
      <c r="BP41" s="382"/>
      <c r="BQ41" s="382">
        <v>150</v>
      </c>
      <c r="BR41" s="382">
        <v>600</v>
      </c>
      <c r="BS41" s="382"/>
      <c r="BT41" s="382"/>
      <c r="BU41" s="382"/>
      <c r="BV41" s="382"/>
      <c r="BW41" s="382"/>
      <c r="BX41" s="382"/>
      <c r="BY41" s="382"/>
      <c r="BZ41" s="382"/>
      <c r="CA41" s="382"/>
      <c r="CB41" s="382"/>
      <c r="CC41" s="382"/>
    </row>
    <row r="42" spans="1:81" ht="39.75" hidden="1" customHeight="1" x14ac:dyDescent="0.35">
      <c r="A42" s="96">
        <v>17</v>
      </c>
      <c r="B42" s="96">
        <v>2</v>
      </c>
      <c r="C42" s="96" t="s">
        <v>334</v>
      </c>
      <c r="D42" s="96" t="s">
        <v>214</v>
      </c>
      <c r="E42" s="148" t="s">
        <v>309</v>
      </c>
      <c r="F42" s="25">
        <v>41</v>
      </c>
      <c r="G42" s="174" t="s">
        <v>335</v>
      </c>
      <c r="H42" s="439" t="s">
        <v>708</v>
      </c>
      <c r="I42" s="177" t="s">
        <v>709</v>
      </c>
      <c r="J42" s="96" t="s">
        <v>103</v>
      </c>
      <c r="K42" s="96"/>
      <c r="L42" s="96" t="s">
        <v>104</v>
      </c>
      <c r="M42" s="25" t="s">
        <v>116</v>
      </c>
      <c r="N42" s="25" t="s">
        <v>106</v>
      </c>
      <c r="O42" s="25"/>
      <c r="P42" s="25" t="s">
        <v>710</v>
      </c>
      <c r="Q42" s="25"/>
      <c r="R42" s="25"/>
      <c r="S42" s="25" t="s">
        <v>252</v>
      </c>
      <c r="T42" s="25" t="s">
        <v>711</v>
      </c>
      <c r="U42" s="25" t="s">
        <v>222</v>
      </c>
      <c r="V42" s="25" t="s">
        <v>686</v>
      </c>
      <c r="W42" s="25"/>
      <c r="X42" s="25"/>
      <c r="Y42" s="25"/>
      <c r="Z42" s="165"/>
      <c r="AA42" s="21" t="s">
        <v>319</v>
      </c>
      <c r="AB42" s="21" t="s">
        <v>143</v>
      </c>
      <c r="AC42" s="450"/>
      <c r="AD42" s="257">
        <f t="shared" si="0"/>
        <v>19925.04</v>
      </c>
      <c r="AE42" s="431">
        <f t="shared" si="1"/>
        <v>0</v>
      </c>
      <c r="AF42" s="431">
        <f t="shared" si="2"/>
        <v>2645.12</v>
      </c>
      <c r="AG42" s="250">
        <f t="shared" si="3"/>
        <v>17279.920000000002</v>
      </c>
      <c r="AH42" s="432">
        <f t="shared" si="4"/>
        <v>19925.04</v>
      </c>
      <c r="AI42" s="431">
        <f t="shared" si="5"/>
        <v>0</v>
      </c>
      <c r="AJ42" s="431">
        <f t="shared" si="6"/>
        <v>0</v>
      </c>
      <c r="AK42" s="431">
        <f t="shared" si="7"/>
        <v>0</v>
      </c>
      <c r="AL42" s="431">
        <f t="shared" si="8"/>
        <v>2645.12</v>
      </c>
      <c r="AM42" s="431">
        <f t="shared" si="9"/>
        <v>0</v>
      </c>
      <c r="AN42" s="431">
        <f t="shared" si="10"/>
        <v>17279.920000000002</v>
      </c>
      <c r="AO42" s="431">
        <f t="shared" si="11"/>
        <v>0</v>
      </c>
      <c r="AP42" s="433">
        <f t="shared" si="12"/>
        <v>20586.32</v>
      </c>
      <c r="AQ42" s="433">
        <f t="shared" si="13"/>
        <v>20586.32</v>
      </c>
      <c r="AR42" s="433">
        <f t="shared" si="14"/>
        <v>0</v>
      </c>
      <c r="AS42" s="433">
        <f>BE42*'Données de référence'!$B$3+Rappel_2020!BF42*'Données de référence'!$B$2+Rappel_2020!BG42*'Données de référence'!$B$4+Rappel_2020!BH42</f>
        <v>0</v>
      </c>
      <c r="AT42" s="433">
        <f t="shared" si="15"/>
        <v>0</v>
      </c>
      <c r="AU42" s="433">
        <f>BJ42*'Données de référence'!$C$3+Rappel_2020!BK42*'Données de référence'!$C$2+Rappel_2020!BL42*'Données de référence'!$C$4+Rappel_2020!BM42</f>
        <v>3306.3999999999996</v>
      </c>
      <c r="AV42" s="433">
        <f t="shared" si="16"/>
        <v>0</v>
      </c>
      <c r="AW42" s="433">
        <f t="shared" si="17"/>
        <v>17279.920000000002</v>
      </c>
      <c r="AX42" s="433">
        <f t="shared" si="18"/>
        <v>0</v>
      </c>
      <c r="AY42" s="433">
        <f>BO42*'Données de référence'!$D$3+Rappel_2020!BP42*'Données de référence'!$D$2+Rappel_2020!BQ42*'Données de référence'!$D$4+Rappel_2020!BR42</f>
        <v>11800</v>
      </c>
      <c r="AZ42" s="433">
        <f t="shared" si="19"/>
        <v>0</v>
      </c>
      <c r="BA42" s="433">
        <f>BT42*'Données de référence'!$D$3+Rappel_2020!BU42*'Données de référence'!$D$2+Rappel_2020!BV42*'Données de référence'!$D$4+Rappel_2020!BW42</f>
        <v>4720</v>
      </c>
      <c r="BB42" s="433">
        <f t="shared" si="20"/>
        <v>0</v>
      </c>
      <c r="BC42" s="433">
        <f>Rappel_2020!BY42*'Données de référence'!$D$3+Rappel_2020!BZ42*'Données de référence'!$D$2+Rappel_2020!CA42*'Données de référence'!$D$4+Rappel_2020!CB42</f>
        <v>0</v>
      </c>
      <c r="BD42" s="433">
        <f t="shared" si="21"/>
        <v>0</v>
      </c>
      <c r="BE42" s="48"/>
      <c r="BF42" s="48"/>
      <c r="BG42" s="48"/>
      <c r="BH42" s="48"/>
      <c r="BI42" s="48"/>
      <c r="BJ42" s="375">
        <v>40</v>
      </c>
      <c r="BK42" s="375"/>
      <c r="BL42" s="375"/>
      <c r="BM42" s="375"/>
      <c r="BN42" s="375"/>
      <c r="BO42" s="382">
        <v>100</v>
      </c>
      <c r="BP42" s="382"/>
      <c r="BQ42" s="382"/>
      <c r="BR42" s="382"/>
      <c r="BS42" s="382"/>
      <c r="BT42" s="382">
        <v>40</v>
      </c>
      <c r="BU42" s="382"/>
      <c r="BV42" s="382"/>
      <c r="BW42" s="382"/>
      <c r="BX42" s="382"/>
      <c r="BY42" s="382"/>
      <c r="BZ42" s="382"/>
      <c r="CA42" s="382"/>
      <c r="CB42" s="382"/>
      <c r="CC42" s="382"/>
    </row>
    <row r="43" spans="1:81" ht="39.75" hidden="1" customHeight="1" x14ac:dyDescent="0.35">
      <c r="A43" s="96">
        <v>12</v>
      </c>
      <c r="B43" s="96">
        <v>2</v>
      </c>
      <c r="C43" s="96" t="s">
        <v>339</v>
      </c>
      <c r="D43" s="96" t="s">
        <v>214</v>
      </c>
      <c r="E43" s="148" t="s">
        <v>175</v>
      </c>
      <c r="F43" s="25">
        <v>42</v>
      </c>
      <c r="G43" s="151" t="s">
        <v>340</v>
      </c>
      <c r="H43" s="154" t="s">
        <v>341</v>
      </c>
      <c r="I43" s="261" t="s">
        <v>712</v>
      </c>
      <c r="J43" s="96" t="s">
        <v>103</v>
      </c>
      <c r="K43" s="96"/>
      <c r="L43" s="96" t="s">
        <v>104</v>
      </c>
      <c r="M43" s="120" t="s">
        <v>105</v>
      </c>
      <c r="N43" s="120" t="s">
        <v>106</v>
      </c>
      <c r="O43" s="25"/>
      <c r="P43" s="25"/>
      <c r="Q43" s="120"/>
      <c r="R43" s="120"/>
      <c r="S43" s="120" t="s">
        <v>107</v>
      </c>
      <c r="T43" s="25" t="s">
        <v>579</v>
      </c>
      <c r="U43" s="25"/>
      <c r="V43" s="25"/>
      <c r="W43" s="25"/>
      <c r="X43" s="25"/>
      <c r="Y43" s="25"/>
      <c r="Z43" s="395"/>
      <c r="AA43" s="25" t="s">
        <v>345</v>
      </c>
      <c r="AB43" s="25" t="s">
        <v>143</v>
      </c>
      <c r="AC43" s="378"/>
      <c r="AD43" s="257">
        <f t="shared" si="0"/>
        <v>53973.599999999999</v>
      </c>
      <c r="AE43" s="431">
        <f t="shared" si="1"/>
        <v>0</v>
      </c>
      <c r="AF43" s="431">
        <f t="shared" si="2"/>
        <v>0</v>
      </c>
      <c r="AG43" s="250">
        <f t="shared" si="3"/>
        <v>53973.599999999999</v>
      </c>
      <c r="AH43" s="432">
        <f t="shared" si="4"/>
        <v>53973.599999999999</v>
      </c>
      <c r="AI43" s="431">
        <f t="shared" si="5"/>
        <v>0</v>
      </c>
      <c r="AJ43" s="431">
        <f t="shared" si="6"/>
        <v>0</v>
      </c>
      <c r="AK43" s="431">
        <f t="shared" si="7"/>
        <v>0</v>
      </c>
      <c r="AL43" s="431">
        <f t="shared" si="8"/>
        <v>0</v>
      </c>
      <c r="AM43" s="431">
        <f t="shared" si="9"/>
        <v>0</v>
      </c>
      <c r="AN43" s="431">
        <f t="shared" si="10"/>
        <v>53973.599999999999</v>
      </c>
      <c r="AO43" s="431">
        <f t="shared" si="11"/>
        <v>0</v>
      </c>
      <c r="AP43" s="433">
        <f t="shared" si="12"/>
        <v>53973.599999999999</v>
      </c>
      <c r="AQ43" s="433">
        <f t="shared" si="13"/>
        <v>53973.599999999999</v>
      </c>
      <c r="AR43" s="433">
        <f t="shared" si="14"/>
        <v>0</v>
      </c>
      <c r="AS43" s="433">
        <f>BE43*'Données de référence'!$B$3+Rappel_2020!BF43*'Données de référence'!$B$2+Rappel_2020!BG43*'Données de référence'!$B$4+Rappel_2020!BH43</f>
        <v>0</v>
      </c>
      <c r="AT43" s="433">
        <f t="shared" si="15"/>
        <v>0</v>
      </c>
      <c r="AU43" s="433">
        <f>BJ43*'Données de référence'!$C$3+Rappel_2020!BK43*'Données de référence'!$C$2+Rappel_2020!BL43*'Données de référence'!$C$4+Rappel_2020!BM43</f>
        <v>0</v>
      </c>
      <c r="AV43" s="433">
        <f t="shared" si="16"/>
        <v>0</v>
      </c>
      <c r="AW43" s="433">
        <f t="shared" si="17"/>
        <v>53973.599999999999</v>
      </c>
      <c r="AX43" s="433">
        <f t="shared" si="18"/>
        <v>0</v>
      </c>
      <c r="AY43" s="433">
        <f>BO43*'Données de référence'!$D$3+Rappel_2020!BP43*'Données de référence'!$D$2+Rappel_2020!BQ43*'Données de référence'!$D$4+Rappel_2020!BR43</f>
        <v>0</v>
      </c>
      <c r="AZ43" s="433">
        <f t="shared" si="19"/>
        <v>0</v>
      </c>
      <c r="BA43" s="433">
        <f>BT43*'Données de référence'!$D$3+Rappel_2020!BU43*'Données de référence'!$D$2+Rappel_2020!BV43*'Données de référence'!$D$4+Rappel_2020!BW43</f>
        <v>51600</v>
      </c>
      <c r="BB43" s="433">
        <f t="shared" si="20"/>
        <v>0</v>
      </c>
      <c r="BC43" s="433">
        <f>Rappel_2020!BY43*'Données de référence'!$D$3+Rappel_2020!BZ43*'Données de référence'!$D$2+Rappel_2020!CA43*'Données de référence'!$D$4+Rappel_2020!CB43</f>
        <v>0</v>
      </c>
      <c r="BD43" s="433">
        <f t="shared" si="21"/>
        <v>0</v>
      </c>
      <c r="BE43" s="48"/>
      <c r="BF43" s="48"/>
      <c r="BG43" s="48"/>
      <c r="BH43" s="48"/>
      <c r="BI43" s="48"/>
      <c r="BJ43" s="375"/>
      <c r="BK43" s="375"/>
      <c r="BL43" s="375"/>
      <c r="BM43" s="375"/>
      <c r="BN43" s="375"/>
      <c r="BO43" s="50"/>
      <c r="BP43" s="50"/>
      <c r="BQ43" s="50"/>
      <c r="BR43" s="50"/>
      <c r="BS43" s="50"/>
      <c r="BT43" s="50">
        <v>150</v>
      </c>
      <c r="BU43" s="50"/>
      <c r="BV43" s="50">
        <v>100</v>
      </c>
      <c r="BW43" s="50">
        <v>25000</v>
      </c>
      <c r="BX43" s="50"/>
      <c r="BY43" s="50"/>
      <c r="BZ43" s="50"/>
      <c r="CA43" s="50"/>
      <c r="CB43" s="50"/>
      <c r="CC43" s="50"/>
    </row>
    <row r="44" spans="1:81" ht="39.75" hidden="1" customHeight="1" x14ac:dyDescent="0.35">
      <c r="A44" s="96">
        <v>4</v>
      </c>
      <c r="B44" s="96">
        <v>2</v>
      </c>
      <c r="C44" s="96" t="s">
        <v>339</v>
      </c>
      <c r="D44" s="96" t="s">
        <v>214</v>
      </c>
      <c r="E44" s="148" t="s">
        <v>215</v>
      </c>
      <c r="F44" s="25">
        <v>43</v>
      </c>
      <c r="G44" s="151" t="s">
        <v>346</v>
      </c>
      <c r="H44" s="196" t="s">
        <v>713</v>
      </c>
      <c r="I44" s="177" t="s">
        <v>714</v>
      </c>
      <c r="J44" s="96" t="s">
        <v>103</v>
      </c>
      <c r="K44" s="96"/>
      <c r="L44" s="96" t="s">
        <v>104</v>
      </c>
      <c r="M44" s="25" t="s">
        <v>105</v>
      </c>
      <c r="N44" s="25" t="s">
        <v>106</v>
      </c>
      <c r="O44" s="25"/>
      <c r="P44" s="25"/>
      <c r="Q44" s="25"/>
      <c r="R44" s="25"/>
      <c r="S44" s="25" t="s">
        <v>107</v>
      </c>
      <c r="T44" s="25" t="s">
        <v>574</v>
      </c>
      <c r="U44" s="25"/>
      <c r="V44" s="25"/>
      <c r="W44" s="25"/>
      <c r="X44" s="25"/>
      <c r="Y44" s="25"/>
      <c r="Z44" s="395"/>
      <c r="AA44" s="25" t="s">
        <v>634</v>
      </c>
      <c r="AB44" s="25" t="s">
        <v>143</v>
      </c>
      <c r="AC44" s="378"/>
      <c r="AD44" s="257">
        <f t="shared" si="0"/>
        <v>18514.2</v>
      </c>
      <c r="AE44" s="431">
        <f t="shared" si="1"/>
        <v>0</v>
      </c>
      <c r="AF44" s="431">
        <f t="shared" si="2"/>
        <v>0</v>
      </c>
      <c r="AG44" s="250">
        <f t="shared" si="3"/>
        <v>18514.2</v>
      </c>
      <c r="AH44" s="432">
        <f t="shared" si="4"/>
        <v>18514.2</v>
      </c>
      <c r="AI44" s="431">
        <f t="shared" si="5"/>
        <v>0</v>
      </c>
      <c r="AJ44" s="431">
        <f t="shared" si="6"/>
        <v>0</v>
      </c>
      <c r="AK44" s="431">
        <f t="shared" si="7"/>
        <v>0</v>
      </c>
      <c r="AL44" s="431">
        <f t="shared" si="8"/>
        <v>0</v>
      </c>
      <c r="AM44" s="431">
        <f t="shared" si="9"/>
        <v>0</v>
      </c>
      <c r="AN44" s="431">
        <f t="shared" si="10"/>
        <v>18514.2</v>
      </c>
      <c r="AO44" s="431">
        <f t="shared" si="11"/>
        <v>0</v>
      </c>
      <c r="AP44" s="433">
        <f t="shared" si="12"/>
        <v>18514.2</v>
      </c>
      <c r="AQ44" s="433">
        <f t="shared" si="13"/>
        <v>18514.2</v>
      </c>
      <c r="AR44" s="433">
        <f t="shared" si="14"/>
        <v>0</v>
      </c>
      <c r="AS44" s="433">
        <f>BE44*'Données de référence'!$B$3+Rappel_2020!BF44*'Données de référence'!$B$2+Rappel_2020!BG44*'Données de référence'!$B$4+Rappel_2020!BH44</f>
        <v>0</v>
      </c>
      <c r="AT44" s="433">
        <f t="shared" si="15"/>
        <v>0</v>
      </c>
      <c r="AU44" s="433">
        <f>BJ44*'Données de référence'!$C$3+Rappel_2020!BK44*'Données de référence'!$C$2+Rappel_2020!BL44*'Données de référence'!$C$4+Rappel_2020!BM44</f>
        <v>0</v>
      </c>
      <c r="AV44" s="433">
        <f t="shared" si="16"/>
        <v>0</v>
      </c>
      <c r="AW44" s="433">
        <f t="shared" si="17"/>
        <v>18514.2</v>
      </c>
      <c r="AX44" s="433">
        <f t="shared" si="18"/>
        <v>0</v>
      </c>
      <c r="AY44" s="433">
        <f>BO44*'Données de référence'!$D$3+Rappel_2020!BP44*'Données de référence'!$D$2+Rappel_2020!BQ44*'Données de référence'!$D$4+Rappel_2020!BR44</f>
        <v>17700</v>
      </c>
      <c r="AZ44" s="433">
        <f t="shared" si="19"/>
        <v>0</v>
      </c>
      <c r="BA44" s="433">
        <f>BT44*'Données de référence'!$D$3+Rappel_2020!BU44*'Données de référence'!$D$2+Rappel_2020!BV44*'Données de référence'!$D$4+Rappel_2020!BW44</f>
        <v>0</v>
      </c>
      <c r="BB44" s="433">
        <f t="shared" si="20"/>
        <v>0</v>
      </c>
      <c r="BC44" s="433">
        <f>Rappel_2020!BY44*'Données de référence'!$D$3+Rappel_2020!BZ44*'Données de référence'!$D$2+Rappel_2020!CA44*'Données de référence'!$D$4+Rappel_2020!CB44</f>
        <v>0</v>
      </c>
      <c r="BD44" s="433">
        <f t="shared" si="21"/>
        <v>0</v>
      </c>
      <c r="BE44" s="48"/>
      <c r="BF44" s="48"/>
      <c r="BG44" s="48"/>
      <c r="BH44" s="48"/>
      <c r="BI44" s="48"/>
      <c r="BJ44" s="375"/>
      <c r="BK44" s="375"/>
      <c r="BL44" s="375"/>
      <c r="BM44" s="375"/>
      <c r="BN44" s="375"/>
      <c r="BO44" s="50">
        <v>150</v>
      </c>
      <c r="BP44" s="50"/>
      <c r="BQ44" s="50"/>
      <c r="BR44" s="50"/>
      <c r="BS44" s="50"/>
      <c r="BT44" s="50"/>
      <c r="BU44" s="50"/>
      <c r="BV44" s="50"/>
      <c r="BW44" s="50"/>
      <c r="BX44" s="50"/>
      <c r="BY44" s="50"/>
      <c r="BZ44" s="50"/>
      <c r="CA44" s="50"/>
      <c r="CB44" s="50"/>
      <c r="CC44" s="50"/>
    </row>
    <row r="45" spans="1:81" ht="39.75" hidden="1" customHeight="1" x14ac:dyDescent="0.35">
      <c r="A45" s="96">
        <v>6</v>
      </c>
      <c r="B45" s="96">
        <v>2</v>
      </c>
      <c r="C45" s="96" t="s">
        <v>339</v>
      </c>
      <c r="D45" s="96" t="s">
        <v>214</v>
      </c>
      <c r="E45" s="148" t="s">
        <v>215</v>
      </c>
      <c r="F45" s="25">
        <v>44</v>
      </c>
      <c r="G45" s="451" t="s">
        <v>349</v>
      </c>
      <c r="H45" s="245" t="s">
        <v>350</v>
      </c>
      <c r="I45" s="259" t="s">
        <v>715</v>
      </c>
      <c r="J45" s="197" t="s">
        <v>276</v>
      </c>
      <c r="K45" s="452"/>
      <c r="L45" s="452" t="s">
        <v>115</v>
      </c>
      <c r="M45" s="21" t="s">
        <v>105</v>
      </c>
      <c r="N45" s="114" t="s">
        <v>716</v>
      </c>
      <c r="O45" s="21" t="s">
        <v>550</v>
      </c>
      <c r="P45" s="21"/>
      <c r="Q45" s="21"/>
      <c r="R45" s="21"/>
      <c r="S45" s="21" t="s">
        <v>192</v>
      </c>
      <c r="T45" s="244">
        <v>44166</v>
      </c>
      <c r="U45" s="21"/>
      <c r="V45" s="21"/>
      <c r="W45" s="165"/>
      <c r="X45" s="21"/>
      <c r="Y45" s="21"/>
      <c r="Z45" s="25"/>
      <c r="AA45" s="25" t="s">
        <v>353</v>
      </c>
      <c r="AB45" s="25" t="s">
        <v>143</v>
      </c>
      <c r="AC45" s="378"/>
      <c r="AD45" s="257">
        <f t="shared" si="0"/>
        <v>37028.400000000001</v>
      </c>
      <c r="AE45" s="431">
        <f t="shared" si="1"/>
        <v>0</v>
      </c>
      <c r="AF45" s="431">
        <f t="shared" si="2"/>
        <v>0</v>
      </c>
      <c r="AG45" s="250">
        <f t="shared" si="3"/>
        <v>37028.400000000001</v>
      </c>
      <c r="AH45" s="432">
        <f t="shared" si="4"/>
        <v>37028.400000000001</v>
      </c>
      <c r="AI45" s="431">
        <f t="shared" si="5"/>
        <v>0</v>
      </c>
      <c r="AJ45" s="431">
        <f t="shared" si="6"/>
        <v>0</v>
      </c>
      <c r="AK45" s="431">
        <f t="shared" si="7"/>
        <v>0</v>
      </c>
      <c r="AL45" s="431">
        <f t="shared" si="8"/>
        <v>0</v>
      </c>
      <c r="AM45" s="431">
        <f t="shared" si="9"/>
        <v>0</v>
      </c>
      <c r="AN45" s="431">
        <f t="shared" si="10"/>
        <v>37028.400000000001</v>
      </c>
      <c r="AO45" s="431">
        <f t="shared" si="11"/>
        <v>0</v>
      </c>
      <c r="AP45" s="433">
        <f t="shared" si="12"/>
        <v>37028.400000000001</v>
      </c>
      <c r="AQ45" s="433">
        <f t="shared" si="13"/>
        <v>37028.400000000001</v>
      </c>
      <c r="AR45" s="433">
        <f t="shared" si="14"/>
        <v>0</v>
      </c>
      <c r="AS45" s="433">
        <f>BE45*'Données de référence'!$B$3+Rappel_2020!BF45*'Données de référence'!$B$2+Rappel_2020!BG45*'Données de référence'!$B$4+Rappel_2020!BH45</f>
        <v>0</v>
      </c>
      <c r="AT45" s="433">
        <f t="shared" si="15"/>
        <v>0</v>
      </c>
      <c r="AU45" s="433">
        <f>BJ45*'Données de référence'!$C$3+Rappel_2020!BK45*'Données de référence'!$C$2+Rappel_2020!BL45*'Données de référence'!$C$4+Rappel_2020!BM45</f>
        <v>0</v>
      </c>
      <c r="AV45" s="433">
        <f t="shared" si="16"/>
        <v>0</v>
      </c>
      <c r="AW45" s="433">
        <f t="shared" si="17"/>
        <v>37028.400000000001</v>
      </c>
      <c r="AX45" s="433">
        <f t="shared" si="18"/>
        <v>0</v>
      </c>
      <c r="AY45" s="433">
        <f>BO45*'Données de référence'!$D$3+Rappel_2020!BP45*'Données de référence'!$D$2+Rappel_2020!BQ45*'Données de référence'!$D$4+Rappel_2020!BR45</f>
        <v>35400</v>
      </c>
      <c r="AZ45" s="433">
        <f t="shared" si="19"/>
        <v>0</v>
      </c>
      <c r="BA45" s="433">
        <f>BT45*'Données de référence'!$D$3+Rappel_2020!BU45*'Données de référence'!$D$2+Rappel_2020!BV45*'Données de référence'!$D$4+Rappel_2020!BW45</f>
        <v>0</v>
      </c>
      <c r="BB45" s="433">
        <f t="shared" si="20"/>
        <v>0</v>
      </c>
      <c r="BC45" s="433">
        <f>Rappel_2020!BY45*'Données de référence'!$D$3+Rappel_2020!BZ45*'Données de référence'!$D$2+Rappel_2020!CA45*'Données de référence'!$D$4+Rappel_2020!CB45</f>
        <v>0</v>
      </c>
      <c r="BD45" s="433">
        <f t="shared" si="21"/>
        <v>0</v>
      </c>
      <c r="BE45" s="48"/>
      <c r="BF45" s="48"/>
      <c r="BG45" s="48"/>
      <c r="BH45" s="48"/>
      <c r="BI45" s="48"/>
      <c r="BJ45" s="375"/>
      <c r="BK45" s="375"/>
      <c r="BL45" s="375"/>
      <c r="BM45" s="375"/>
      <c r="BN45" s="375"/>
      <c r="BO45" s="50">
        <v>300</v>
      </c>
      <c r="BP45" s="50"/>
      <c r="BQ45" s="50"/>
      <c r="BR45" s="50"/>
      <c r="BS45" s="50"/>
      <c r="BT45" s="50"/>
      <c r="BU45" s="50"/>
      <c r="BV45" s="50"/>
      <c r="BW45" s="50"/>
      <c r="BX45" s="50"/>
      <c r="BY45" s="50"/>
      <c r="BZ45" s="50"/>
      <c r="CA45" s="50"/>
      <c r="CB45" s="50"/>
      <c r="CC45" s="50"/>
    </row>
    <row r="46" spans="1:81" ht="58.5" hidden="1" customHeight="1" x14ac:dyDescent="0.35">
      <c r="A46" s="96">
        <v>6</v>
      </c>
      <c r="B46" s="96">
        <v>2</v>
      </c>
      <c r="C46" s="96" t="s">
        <v>339</v>
      </c>
      <c r="D46" s="96" t="s">
        <v>214</v>
      </c>
      <c r="E46" s="148" t="s">
        <v>215</v>
      </c>
      <c r="F46" s="25">
        <v>45</v>
      </c>
      <c r="G46" s="172" t="s">
        <v>588</v>
      </c>
      <c r="H46" s="156" t="s">
        <v>717</v>
      </c>
      <c r="I46" s="443" t="s">
        <v>718</v>
      </c>
      <c r="J46" s="96" t="s">
        <v>245</v>
      </c>
      <c r="K46" s="96" t="s">
        <v>281</v>
      </c>
      <c r="L46" s="96" t="s">
        <v>204</v>
      </c>
      <c r="M46" s="25" t="s">
        <v>566</v>
      </c>
      <c r="N46" s="25" t="s">
        <v>106</v>
      </c>
      <c r="O46" s="25"/>
      <c r="P46" s="25"/>
      <c r="Q46" s="25"/>
      <c r="R46" s="25"/>
      <c r="S46" s="25" t="s">
        <v>155</v>
      </c>
      <c r="T46" s="25" t="s">
        <v>574</v>
      </c>
      <c r="U46" s="25" t="s">
        <v>344</v>
      </c>
      <c r="V46" s="80" t="s">
        <v>182</v>
      </c>
      <c r="W46" s="25"/>
      <c r="X46" s="25"/>
      <c r="Y46" s="25"/>
      <c r="Z46" s="25"/>
      <c r="AA46" s="25" t="s">
        <v>593</v>
      </c>
      <c r="AB46" s="25" t="s">
        <v>143</v>
      </c>
      <c r="AC46" s="378"/>
      <c r="AD46" s="257">
        <f t="shared" si="0"/>
        <v>12342.800000000001</v>
      </c>
      <c r="AE46" s="431">
        <f t="shared" si="1"/>
        <v>0</v>
      </c>
      <c r="AF46" s="431">
        <f t="shared" si="2"/>
        <v>0</v>
      </c>
      <c r="AG46" s="250">
        <f t="shared" si="3"/>
        <v>12342.800000000001</v>
      </c>
      <c r="AH46" s="432">
        <f t="shared" si="4"/>
        <v>12342.800000000001</v>
      </c>
      <c r="AI46" s="431">
        <f t="shared" si="5"/>
        <v>0</v>
      </c>
      <c r="AJ46" s="431">
        <f t="shared" si="6"/>
        <v>0</v>
      </c>
      <c r="AK46" s="431">
        <f t="shared" si="7"/>
        <v>0</v>
      </c>
      <c r="AL46" s="431">
        <f t="shared" si="8"/>
        <v>0</v>
      </c>
      <c r="AM46" s="431">
        <f t="shared" si="9"/>
        <v>0</v>
      </c>
      <c r="AN46" s="431">
        <f t="shared" si="10"/>
        <v>12342.800000000001</v>
      </c>
      <c r="AO46" s="431">
        <f t="shared" si="11"/>
        <v>0</v>
      </c>
      <c r="AP46" s="433">
        <f t="shared" si="12"/>
        <v>12342.800000000001</v>
      </c>
      <c r="AQ46" s="433">
        <f t="shared" si="13"/>
        <v>12342.800000000001</v>
      </c>
      <c r="AR46" s="433">
        <f t="shared" si="14"/>
        <v>0</v>
      </c>
      <c r="AS46" s="433">
        <f>BE46*'Données de référence'!$B$3+Rappel_2020!BF46*'Données de référence'!$B$2+Rappel_2020!BG46*'Données de référence'!$B$4+Rappel_2020!BH46</f>
        <v>0</v>
      </c>
      <c r="AT46" s="433">
        <f t="shared" si="15"/>
        <v>0</v>
      </c>
      <c r="AU46" s="433">
        <f>BJ46*'Données de référence'!$C$3+Rappel_2020!BK46*'Données de référence'!$C$2+Rappel_2020!BL46*'Données de référence'!$C$4+Rappel_2020!BM46</f>
        <v>0</v>
      </c>
      <c r="AV46" s="433">
        <f t="shared" si="16"/>
        <v>0</v>
      </c>
      <c r="AW46" s="433">
        <f t="shared" si="17"/>
        <v>12342.800000000001</v>
      </c>
      <c r="AX46" s="433">
        <f t="shared" si="18"/>
        <v>0</v>
      </c>
      <c r="AY46" s="433">
        <f>BO46*'Données de référence'!$D$3+Rappel_2020!BP46*'Données de référence'!$D$2+Rappel_2020!BQ46*'Données de référence'!$D$4+Rappel_2020!BR46</f>
        <v>11800</v>
      </c>
      <c r="AZ46" s="433">
        <f t="shared" si="19"/>
        <v>0</v>
      </c>
      <c r="BA46" s="433">
        <f>BT46*'Données de référence'!$D$3+Rappel_2020!BU46*'Données de référence'!$D$2+Rappel_2020!BV46*'Données de référence'!$D$4+Rappel_2020!BW46</f>
        <v>0</v>
      </c>
      <c r="BB46" s="433">
        <f t="shared" si="20"/>
        <v>0</v>
      </c>
      <c r="BC46" s="433">
        <f>Rappel_2020!BY46*'Données de référence'!$D$3+Rappel_2020!BZ46*'Données de référence'!$D$2+Rappel_2020!CA46*'Données de référence'!$D$4+Rappel_2020!CB46</f>
        <v>0</v>
      </c>
      <c r="BD46" s="433">
        <f t="shared" si="21"/>
        <v>0</v>
      </c>
      <c r="BE46" s="48"/>
      <c r="BF46" s="48"/>
      <c r="BG46" s="48"/>
      <c r="BH46" s="48"/>
      <c r="BI46" s="48"/>
      <c r="BJ46" s="375"/>
      <c r="BK46" s="375"/>
      <c r="BL46" s="375"/>
      <c r="BM46" s="375"/>
      <c r="BN46" s="375"/>
      <c r="BO46" s="118">
        <v>100</v>
      </c>
      <c r="BP46" s="118"/>
      <c r="BQ46" s="118"/>
      <c r="BR46" s="118"/>
      <c r="BS46" s="118"/>
      <c r="BT46" s="118"/>
      <c r="BU46" s="118"/>
      <c r="BV46" s="118"/>
      <c r="BW46" s="118"/>
      <c r="BX46" s="118"/>
      <c r="BY46" s="118"/>
      <c r="BZ46" s="118"/>
      <c r="CA46" s="118"/>
      <c r="CB46" s="118"/>
      <c r="CC46" s="118"/>
    </row>
    <row r="47" spans="1:81" ht="58.5" hidden="1" customHeight="1" x14ac:dyDescent="0.35">
      <c r="A47" s="96">
        <v>15</v>
      </c>
      <c r="B47" s="96">
        <v>3</v>
      </c>
      <c r="C47" s="96" t="s">
        <v>354</v>
      </c>
      <c r="D47" s="96" t="s">
        <v>98</v>
      </c>
      <c r="E47" s="148" t="s">
        <v>175</v>
      </c>
      <c r="F47" s="25">
        <v>46</v>
      </c>
      <c r="G47" s="174" t="s">
        <v>355</v>
      </c>
      <c r="H47" s="156" t="s">
        <v>719</v>
      </c>
      <c r="I47" s="442" t="s">
        <v>720</v>
      </c>
      <c r="J47" s="96" t="s">
        <v>103</v>
      </c>
      <c r="K47" s="96"/>
      <c r="L47" s="96" t="s">
        <v>104</v>
      </c>
      <c r="M47" s="120" t="s">
        <v>105</v>
      </c>
      <c r="N47" s="120" t="s">
        <v>106</v>
      </c>
      <c r="O47" s="27"/>
      <c r="P47" s="27"/>
      <c r="Q47" s="25"/>
      <c r="R47" s="27"/>
      <c r="S47" s="198" t="s">
        <v>125</v>
      </c>
      <c r="T47" s="25" t="s">
        <v>182</v>
      </c>
      <c r="U47" s="25"/>
      <c r="V47" s="25"/>
      <c r="W47" s="25"/>
      <c r="X47" s="25"/>
      <c r="Y47" s="25"/>
      <c r="Z47" s="25"/>
      <c r="AA47" s="103" t="s">
        <v>345</v>
      </c>
      <c r="AB47" s="25" t="s">
        <v>292</v>
      </c>
      <c r="AC47" s="378"/>
      <c r="AD47" s="257">
        <f t="shared" si="0"/>
        <v>182961.1</v>
      </c>
      <c r="AE47" s="431">
        <f t="shared" si="1"/>
        <v>0</v>
      </c>
      <c r="AF47" s="431">
        <f t="shared" si="2"/>
        <v>2473.8000000000002</v>
      </c>
      <c r="AG47" s="250">
        <f t="shared" si="3"/>
        <v>180487.30000000002</v>
      </c>
      <c r="AH47" s="432">
        <f t="shared" si="4"/>
        <v>182961.1</v>
      </c>
      <c r="AI47" s="431">
        <f t="shared" si="5"/>
        <v>0</v>
      </c>
      <c r="AJ47" s="431">
        <f t="shared" si="6"/>
        <v>0</v>
      </c>
      <c r="AK47" s="431">
        <f t="shared" si="7"/>
        <v>0</v>
      </c>
      <c r="AL47" s="431">
        <f t="shared" si="8"/>
        <v>2473.8000000000002</v>
      </c>
      <c r="AM47" s="431">
        <f t="shared" si="9"/>
        <v>0</v>
      </c>
      <c r="AN47" s="431">
        <f t="shared" si="10"/>
        <v>180487.30000000002</v>
      </c>
      <c r="AO47" s="431">
        <f t="shared" si="11"/>
        <v>0</v>
      </c>
      <c r="AP47" s="433">
        <f t="shared" si="12"/>
        <v>183579.55000000002</v>
      </c>
      <c r="AQ47" s="433">
        <f t="shared" si="13"/>
        <v>183579.55000000002</v>
      </c>
      <c r="AR47" s="433">
        <f t="shared" si="14"/>
        <v>0</v>
      </c>
      <c r="AS47" s="433">
        <f>BE47*'Données de référence'!$B$3+Rappel_2020!BF47*'Données de référence'!$B$2+Rappel_2020!BG47*'Données de référence'!$B$4+Rappel_2020!BH47</f>
        <v>0</v>
      </c>
      <c r="AT47" s="433">
        <f t="shared" si="15"/>
        <v>0</v>
      </c>
      <c r="AU47" s="433">
        <f>BJ47*'Données de référence'!$C$3+Rappel_2020!BK47*'Données de référence'!$C$2+Rappel_2020!BL47*'Données de référence'!$C$4+Rappel_2020!BM47</f>
        <v>3092.25</v>
      </c>
      <c r="AV47" s="433">
        <f t="shared" si="16"/>
        <v>0</v>
      </c>
      <c r="AW47" s="433">
        <f t="shared" si="17"/>
        <v>180487.30000000002</v>
      </c>
      <c r="AX47" s="433">
        <f t="shared" si="18"/>
        <v>0</v>
      </c>
      <c r="AY47" s="433">
        <f>BO47*'Données de référence'!$D$3+Rappel_2020!BP47*'Données de référence'!$D$2+Rappel_2020!BQ47*'Données de référence'!$D$4+Rappel_2020!BR47</f>
        <v>17700</v>
      </c>
      <c r="AZ47" s="433">
        <f t="shared" si="19"/>
        <v>0</v>
      </c>
      <c r="BA47" s="433">
        <f>BT47*'Données de référence'!$D$3+Rappel_2020!BU47*'Données de référence'!$D$2+Rappel_2020!BV47*'Données de référence'!$D$4+Rappel_2020!BW47</f>
        <v>154850</v>
      </c>
      <c r="BB47" s="433">
        <f t="shared" si="20"/>
        <v>0</v>
      </c>
      <c r="BC47" s="433">
        <f>Rappel_2020!BY47*'Données de référence'!$D$3+Rappel_2020!BZ47*'Données de référence'!$D$2+Rappel_2020!CA47*'Données de référence'!$D$4+Rappel_2020!CB47</f>
        <v>0</v>
      </c>
      <c r="BD47" s="433">
        <f t="shared" si="21"/>
        <v>0</v>
      </c>
      <c r="BE47" s="48"/>
      <c r="BF47" s="48"/>
      <c r="BG47" s="48"/>
      <c r="BH47" s="48"/>
      <c r="BI47" s="48"/>
      <c r="BJ47" s="375"/>
      <c r="BK47" s="375">
        <v>25</v>
      </c>
      <c r="BL47" s="375"/>
      <c r="BM47" s="375"/>
      <c r="BN47" s="375"/>
      <c r="BO47" s="118">
        <v>150</v>
      </c>
      <c r="BP47" s="118"/>
      <c r="BQ47" s="118"/>
      <c r="BR47" s="118"/>
      <c r="BS47" s="118"/>
      <c r="BT47" s="118">
        <v>450</v>
      </c>
      <c r="BU47" s="118"/>
      <c r="BV47" s="118">
        <v>750</v>
      </c>
      <c r="BW47" s="118">
        <v>35000</v>
      </c>
      <c r="BX47" s="118"/>
      <c r="BY47" s="118"/>
      <c r="BZ47" s="118"/>
      <c r="CA47" s="118"/>
      <c r="CB47" s="118"/>
      <c r="CC47" s="118"/>
    </row>
    <row r="48" spans="1:81" ht="39.75" hidden="1" customHeight="1" x14ac:dyDescent="0.35">
      <c r="A48" s="96">
        <v>15</v>
      </c>
      <c r="B48" s="96">
        <v>3</v>
      </c>
      <c r="C48" s="96" t="s">
        <v>354</v>
      </c>
      <c r="D48" s="96" t="s">
        <v>214</v>
      </c>
      <c r="E48" s="438" t="s">
        <v>175</v>
      </c>
      <c r="F48" s="25">
        <v>47</v>
      </c>
      <c r="G48" s="199" t="s">
        <v>721</v>
      </c>
      <c r="H48" s="200" t="s">
        <v>722</v>
      </c>
      <c r="I48" s="442" t="s">
        <v>723</v>
      </c>
      <c r="J48" s="148" t="s">
        <v>114</v>
      </c>
      <c r="K48" s="96"/>
      <c r="L48" s="96" t="s">
        <v>104</v>
      </c>
      <c r="M48" s="25" t="s">
        <v>566</v>
      </c>
      <c r="N48" s="80" t="s">
        <v>724</v>
      </c>
      <c r="O48" s="80" t="s">
        <v>725</v>
      </c>
      <c r="P48" s="25" t="s">
        <v>569</v>
      </c>
      <c r="Q48" s="164"/>
      <c r="R48" s="164"/>
      <c r="S48" s="161" t="s">
        <v>414</v>
      </c>
      <c r="T48" s="395" t="s">
        <v>206</v>
      </c>
      <c r="U48" s="25"/>
      <c r="V48" s="25"/>
      <c r="W48" s="395"/>
      <c r="X48" s="25"/>
      <c r="Y48" s="25"/>
      <c r="Z48" s="25"/>
      <c r="AA48" s="103" t="s">
        <v>726</v>
      </c>
      <c r="AB48" s="25" t="s">
        <v>292</v>
      </c>
      <c r="AC48" s="378"/>
      <c r="AD48" s="257">
        <f t="shared" si="0"/>
        <v>43125.662000000004</v>
      </c>
      <c r="AE48" s="431">
        <f t="shared" si="1"/>
        <v>0</v>
      </c>
      <c r="AF48" s="431">
        <f t="shared" si="2"/>
        <v>11916.160000000002</v>
      </c>
      <c r="AG48" s="250">
        <f t="shared" si="3"/>
        <v>31209.502</v>
      </c>
      <c r="AH48" s="432">
        <f t="shared" si="4"/>
        <v>43125.662000000004</v>
      </c>
      <c r="AI48" s="431">
        <f t="shared" si="5"/>
        <v>0</v>
      </c>
      <c r="AJ48" s="431">
        <f t="shared" si="6"/>
        <v>0</v>
      </c>
      <c r="AK48" s="431">
        <f t="shared" si="7"/>
        <v>0</v>
      </c>
      <c r="AL48" s="431">
        <f t="shared" si="8"/>
        <v>11916.160000000002</v>
      </c>
      <c r="AM48" s="431">
        <f t="shared" si="9"/>
        <v>0</v>
      </c>
      <c r="AN48" s="431">
        <f t="shared" si="10"/>
        <v>31209.502</v>
      </c>
      <c r="AO48" s="431">
        <f t="shared" si="11"/>
        <v>0</v>
      </c>
      <c r="AP48" s="433">
        <f t="shared" si="12"/>
        <v>46104.702000000005</v>
      </c>
      <c r="AQ48" s="433">
        <f t="shared" si="13"/>
        <v>46104.702000000005</v>
      </c>
      <c r="AR48" s="433">
        <f t="shared" si="14"/>
        <v>0</v>
      </c>
      <c r="AS48" s="433">
        <f>BE48*'Données de référence'!$B$3+Rappel_2020!BF48*'Données de référence'!$B$2+Rappel_2020!BG48*'Données de référence'!$B$4+Rappel_2020!BH48</f>
        <v>0</v>
      </c>
      <c r="AT48" s="433">
        <f t="shared" si="15"/>
        <v>0</v>
      </c>
      <c r="AU48" s="433">
        <f>BJ48*'Données de référence'!$C$3+Rappel_2020!BK48*'Données de référence'!$C$2+Rappel_2020!BL48*'Données de référence'!$C$4+Rappel_2020!BM48</f>
        <v>14895.2</v>
      </c>
      <c r="AV48" s="433">
        <f t="shared" si="16"/>
        <v>0</v>
      </c>
      <c r="AW48" s="433">
        <f t="shared" si="17"/>
        <v>31209.502</v>
      </c>
      <c r="AX48" s="433">
        <f t="shared" si="18"/>
        <v>0</v>
      </c>
      <c r="AY48" s="433">
        <f>BO48*'Données de référence'!$D$3+Rappel_2020!BP48*'Données de référence'!$D$2+Rappel_2020!BQ48*'Données de référence'!$D$4+Rappel_2020!BR48</f>
        <v>0</v>
      </c>
      <c r="AZ48" s="433">
        <f t="shared" si="19"/>
        <v>0</v>
      </c>
      <c r="BA48" s="433">
        <f>BT48*'Données de référence'!$D$3+Rappel_2020!BU48*'Données de référence'!$D$2+Rappel_2020!BV48*'Données de référence'!$D$4+Rappel_2020!BW48</f>
        <v>29837</v>
      </c>
      <c r="BB48" s="433">
        <f t="shared" si="20"/>
        <v>0</v>
      </c>
      <c r="BC48" s="433">
        <f>Rappel_2020!BY48*'Données de référence'!$D$3+Rappel_2020!BZ48*'Données de référence'!$D$2+Rappel_2020!CA48*'Données de référence'!$D$4+Rappel_2020!CB48</f>
        <v>0</v>
      </c>
      <c r="BD48" s="433">
        <f t="shared" si="21"/>
        <v>0</v>
      </c>
      <c r="BE48" s="48"/>
      <c r="BF48" s="48"/>
      <c r="BG48" s="48"/>
      <c r="BH48" s="48"/>
      <c r="BI48" s="48"/>
      <c r="BJ48" s="375"/>
      <c r="BK48" s="375">
        <v>80</v>
      </c>
      <c r="BL48" s="375"/>
      <c r="BM48" s="375">
        <v>5000</v>
      </c>
      <c r="BN48" s="375"/>
      <c r="BO48" s="50"/>
      <c r="BP48" s="50"/>
      <c r="BQ48" s="50"/>
      <c r="BR48" s="50"/>
      <c r="BS48" s="50"/>
      <c r="BT48" s="50">
        <v>80</v>
      </c>
      <c r="BU48" s="50"/>
      <c r="BV48" s="50">
        <v>173</v>
      </c>
      <c r="BW48" s="50">
        <v>5000</v>
      </c>
      <c r="BX48" s="50"/>
      <c r="BY48" s="50"/>
      <c r="BZ48" s="50"/>
      <c r="CA48" s="50"/>
      <c r="CB48" s="50"/>
      <c r="CC48" s="50"/>
    </row>
    <row r="49" spans="1:81" ht="39.75" hidden="1" customHeight="1" x14ac:dyDescent="0.35">
      <c r="A49" s="188">
        <v>15</v>
      </c>
      <c r="B49" s="188">
        <v>3</v>
      </c>
      <c r="C49" s="188" t="s">
        <v>354</v>
      </c>
      <c r="D49" s="188" t="s">
        <v>214</v>
      </c>
      <c r="E49" s="438" t="s">
        <v>175</v>
      </c>
      <c r="F49" s="25">
        <v>48</v>
      </c>
      <c r="G49" s="152" t="s">
        <v>727</v>
      </c>
      <c r="H49" s="177" t="s">
        <v>361</v>
      </c>
      <c r="I49" s="180" t="s">
        <v>728</v>
      </c>
      <c r="J49" s="148" t="s">
        <v>103</v>
      </c>
      <c r="K49" s="96"/>
      <c r="L49" s="96" t="s">
        <v>104</v>
      </c>
      <c r="M49" s="120" t="s">
        <v>116</v>
      </c>
      <c r="N49" s="120" t="s">
        <v>106</v>
      </c>
      <c r="O49" s="25"/>
      <c r="P49" s="25" t="s">
        <v>729</v>
      </c>
      <c r="Q49" s="164"/>
      <c r="R49" s="164"/>
      <c r="S49" s="161" t="s">
        <v>125</v>
      </c>
      <c r="T49" s="165" t="s">
        <v>579</v>
      </c>
      <c r="U49" s="21"/>
      <c r="V49" s="21"/>
      <c r="W49" s="25"/>
      <c r="X49" s="25"/>
      <c r="Y49" s="25"/>
      <c r="Z49" s="25"/>
      <c r="AA49" s="103" t="s">
        <v>345</v>
      </c>
      <c r="AB49" s="25" t="s">
        <v>143</v>
      </c>
      <c r="AC49" s="378"/>
      <c r="AD49" s="257">
        <f t="shared" si="0"/>
        <v>34570.300000000003</v>
      </c>
      <c r="AE49" s="431">
        <f t="shared" si="1"/>
        <v>0</v>
      </c>
      <c r="AF49" s="431">
        <f t="shared" si="2"/>
        <v>0</v>
      </c>
      <c r="AG49" s="250">
        <f t="shared" si="3"/>
        <v>34570.300000000003</v>
      </c>
      <c r="AH49" s="432">
        <f t="shared" si="4"/>
        <v>34570.300000000003</v>
      </c>
      <c r="AI49" s="431">
        <f t="shared" si="5"/>
        <v>0</v>
      </c>
      <c r="AJ49" s="431">
        <f t="shared" si="6"/>
        <v>0</v>
      </c>
      <c r="AK49" s="431">
        <f t="shared" si="7"/>
        <v>0</v>
      </c>
      <c r="AL49" s="431">
        <f t="shared" si="8"/>
        <v>0</v>
      </c>
      <c r="AM49" s="431">
        <f t="shared" si="9"/>
        <v>0</v>
      </c>
      <c r="AN49" s="431">
        <f t="shared" si="10"/>
        <v>34570.300000000003</v>
      </c>
      <c r="AO49" s="431">
        <f t="shared" si="11"/>
        <v>0</v>
      </c>
      <c r="AP49" s="433">
        <f t="shared" si="12"/>
        <v>34570.300000000003</v>
      </c>
      <c r="AQ49" s="433">
        <f t="shared" si="13"/>
        <v>34570.300000000003</v>
      </c>
      <c r="AR49" s="433">
        <f t="shared" si="14"/>
        <v>0</v>
      </c>
      <c r="AS49" s="433">
        <f>BE49*'Données de référence'!$B$3+Rappel_2020!BF49*'Données de référence'!$B$2+Rappel_2020!BG49*'Données de référence'!$B$4+Rappel_2020!BH49</f>
        <v>0</v>
      </c>
      <c r="AT49" s="433">
        <f t="shared" si="15"/>
        <v>0</v>
      </c>
      <c r="AU49" s="433">
        <f>BJ49*'Données de référence'!$C$3+Rappel_2020!BK49*'Données de référence'!$C$2+Rappel_2020!BL49*'Données de référence'!$C$4+Rappel_2020!BM49</f>
        <v>0</v>
      </c>
      <c r="AV49" s="433">
        <f t="shared" si="16"/>
        <v>0</v>
      </c>
      <c r="AW49" s="433">
        <f t="shared" si="17"/>
        <v>34570.300000000003</v>
      </c>
      <c r="AX49" s="433">
        <f t="shared" si="18"/>
        <v>0</v>
      </c>
      <c r="AY49" s="433">
        <f>BO49*'Données de référence'!$D$3+Rappel_2020!BP49*'Données de référence'!$D$2+Rappel_2020!BQ49*'Données de référence'!$D$4+Rappel_2020!BR49</f>
        <v>0</v>
      </c>
      <c r="AZ49" s="433">
        <f t="shared" si="19"/>
        <v>0</v>
      </c>
      <c r="BA49" s="433">
        <f>BT49*'Données de référence'!$D$3+Rappel_2020!BU49*'Données de référence'!$D$2+Rappel_2020!BV49*'Données de référence'!$D$4+Rappel_2020!BW49</f>
        <v>33050</v>
      </c>
      <c r="BB49" s="433">
        <f t="shared" si="20"/>
        <v>0</v>
      </c>
      <c r="BC49" s="433">
        <f>Rappel_2020!BY49*'Données de référence'!$D$3+Rappel_2020!BZ49*'Données de référence'!$D$2+Rappel_2020!CA49*'Données de référence'!$D$4+Rappel_2020!CB49</f>
        <v>0</v>
      </c>
      <c r="BD49" s="433">
        <f t="shared" si="21"/>
        <v>0</v>
      </c>
      <c r="BE49" s="48"/>
      <c r="BF49" s="48"/>
      <c r="BG49" s="48"/>
      <c r="BH49" s="48"/>
      <c r="BI49" s="48"/>
      <c r="BJ49" s="375"/>
      <c r="BK49" s="375"/>
      <c r="BL49" s="375"/>
      <c r="BM49" s="375"/>
      <c r="BN49" s="375"/>
      <c r="BO49" s="50"/>
      <c r="BP49" s="50"/>
      <c r="BQ49" s="50"/>
      <c r="BR49" s="50"/>
      <c r="BS49" s="50"/>
      <c r="BT49" s="50">
        <v>200</v>
      </c>
      <c r="BU49" s="50"/>
      <c r="BV49" s="50">
        <v>50</v>
      </c>
      <c r="BW49" s="50">
        <v>5000</v>
      </c>
      <c r="BX49" s="50"/>
      <c r="BY49" s="50"/>
      <c r="BZ49" s="50"/>
      <c r="CA49" s="50"/>
      <c r="CB49" s="50"/>
      <c r="CC49" s="50"/>
    </row>
    <row r="50" spans="1:81" ht="39.75" hidden="1" customHeight="1" x14ac:dyDescent="0.35">
      <c r="A50" s="188">
        <v>22</v>
      </c>
      <c r="B50" s="188">
        <v>3</v>
      </c>
      <c r="C50" s="188" t="s">
        <v>354</v>
      </c>
      <c r="D50" s="188" t="s">
        <v>170</v>
      </c>
      <c r="E50" s="438" t="s">
        <v>364</v>
      </c>
      <c r="F50" s="25">
        <v>49</v>
      </c>
      <c r="G50" s="201" t="s">
        <v>365</v>
      </c>
      <c r="H50" s="202" t="s">
        <v>730</v>
      </c>
      <c r="I50" s="180" t="s">
        <v>731</v>
      </c>
      <c r="J50" s="148" t="s">
        <v>103</v>
      </c>
      <c r="K50" s="96"/>
      <c r="L50" s="96" t="s">
        <v>104</v>
      </c>
      <c r="M50" s="25" t="s">
        <v>165</v>
      </c>
      <c r="N50" s="80" t="s">
        <v>106</v>
      </c>
      <c r="O50" s="25"/>
      <c r="P50" s="25" t="s">
        <v>732</v>
      </c>
      <c r="Q50" s="25"/>
      <c r="R50" s="25"/>
      <c r="S50" s="25" t="s">
        <v>125</v>
      </c>
      <c r="T50" s="165" t="s">
        <v>182</v>
      </c>
      <c r="U50" s="21" t="s">
        <v>125</v>
      </c>
      <c r="V50" s="21" t="s">
        <v>579</v>
      </c>
      <c r="W50" s="25"/>
      <c r="X50" s="25"/>
      <c r="Y50" s="25"/>
      <c r="Z50" s="25"/>
      <c r="AA50" s="103" t="s">
        <v>698</v>
      </c>
      <c r="AB50" s="25" t="s">
        <v>143</v>
      </c>
      <c r="AC50" s="378"/>
      <c r="AD50" s="257">
        <f t="shared" si="0"/>
        <v>28388.440000000002</v>
      </c>
      <c r="AE50" s="431">
        <f t="shared" si="1"/>
        <v>0</v>
      </c>
      <c r="AF50" s="431">
        <f t="shared" si="2"/>
        <v>0</v>
      </c>
      <c r="AG50" s="250">
        <f t="shared" si="3"/>
        <v>28388.440000000002</v>
      </c>
      <c r="AH50" s="432">
        <f t="shared" si="4"/>
        <v>28388.440000000002</v>
      </c>
      <c r="AI50" s="431">
        <f t="shared" si="5"/>
        <v>0</v>
      </c>
      <c r="AJ50" s="431">
        <f t="shared" si="6"/>
        <v>0</v>
      </c>
      <c r="AK50" s="431">
        <f t="shared" si="7"/>
        <v>0</v>
      </c>
      <c r="AL50" s="431">
        <f t="shared" si="8"/>
        <v>0</v>
      </c>
      <c r="AM50" s="431">
        <f t="shared" si="9"/>
        <v>0</v>
      </c>
      <c r="AN50" s="431">
        <f t="shared" si="10"/>
        <v>28388.440000000002</v>
      </c>
      <c r="AO50" s="431">
        <f t="shared" si="11"/>
        <v>0</v>
      </c>
      <c r="AP50" s="433">
        <f t="shared" si="12"/>
        <v>28388.440000000002</v>
      </c>
      <c r="AQ50" s="433">
        <f t="shared" si="13"/>
        <v>28388.440000000002</v>
      </c>
      <c r="AR50" s="433">
        <f t="shared" si="14"/>
        <v>0</v>
      </c>
      <c r="AS50" s="433">
        <f>BE50*'Données de référence'!$B$3+Rappel_2020!BF50*'Données de référence'!$B$2+Rappel_2020!BG50*'Données de référence'!$B$4+Rappel_2020!BH50</f>
        <v>0</v>
      </c>
      <c r="AT50" s="433">
        <f t="shared" si="15"/>
        <v>0</v>
      </c>
      <c r="AU50" s="433">
        <f>BJ50*'Données de référence'!$C$3+Rappel_2020!BK50*'Données de référence'!$C$2+Rappel_2020!BL50*'Données de référence'!$C$4+Rappel_2020!BM50</f>
        <v>0</v>
      </c>
      <c r="AV50" s="433">
        <f t="shared" si="16"/>
        <v>0</v>
      </c>
      <c r="AW50" s="433">
        <f t="shared" si="17"/>
        <v>28388.440000000002</v>
      </c>
      <c r="AX50" s="433">
        <f t="shared" si="18"/>
        <v>0</v>
      </c>
      <c r="AY50" s="433">
        <f>BO50*'Données de référence'!$D$3+Rappel_2020!BP50*'Données de référence'!$D$2+Rappel_2020!BQ50*'Données de référence'!$D$4+Rappel_2020!BR50</f>
        <v>17700</v>
      </c>
      <c r="AZ50" s="433">
        <f t="shared" si="19"/>
        <v>0</v>
      </c>
      <c r="BA50" s="433">
        <f>BT50*'Données de référence'!$D$3+Rappel_2020!BU50*'Données de référence'!$D$2+Rappel_2020!BV50*'Données de référence'!$D$4+Rappel_2020!BW50</f>
        <v>9440</v>
      </c>
      <c r="BB50" s="433">
        <f t="shared" si="20"/>
        <v>0</v>
      </c>
      <c r="BC50" s="433">
        <f>Rappel_2020!BY50*'Données de référence'!$D$3+Rappel_2020!BZ50*'Données de référence'!$D$2+Rappel_2020!CA50*'Données de référence'!$D$4+Rappel_2020!CB50</f>
        <v>0</v>
      </c>
      <c r="BD50" s="433">
        <f t="shared" si="21"/>
        <v>0</v>
      </c>
      <c r="BE50" s="48"/>
      <c r="BF50" s="48"/>
      <c r="BG50" s="48"/>
      <c r="BH50" s="48"/>
      <c r="BI50" s="48"/>
      <c r="BJ50" s="375"/>
      <c r="BK50" s="375"/>
      <c r="BL50" s="375"/>
      <c r="BM50" s="375"/>
      <c r="BN50" s="375"/>
      <c r="BO50" s="65">
        <v>150</v>
      </c>
      <c r="BP50" s="50"/>
      <c r="BQ50" s="50"/>
      <c r="BR50" s="50"/>
      <c r="BS50" s="50"/>
      <c r="BT50" s="50">
        <v>80</v>
      </c>
      <c r="BU50" s="50"/>
      <c r="BV50" s="50"/>
      <c r="BW50" s="50"/>
      <c r="BX50" s="50"/>
      <c r="BY50" s="50"/>
      <c r="BZ50" s="50"/>
      <c r="CA50" s="50"/>
      <c r="CB50" s="50"/>
      <c r="CC50" s="50"/>
    </row>
    <row r="51" spans="1:81" ht="78.75" hidden="1" customHeight="1" x14ac:dyDescent="0.35">
      <c r="A51" s="188">
        <v>26</v>
      </c>
      <c r="B51" s="188">
        <v>3</v>
      </c>
      <c r="C51" s="188" t="s">
        <v>370</v>
      </c>
      <c r="D51" s="188" t="s">
        <v>144</v>
      </c>
      <c r="E51" s="438" t="s">
        <v>371</v>
      </c>
      <c r="F51" s="25">
        <v>50</v>
      </c>
      <c r="G51" s="203" t="s">
        <v>733</v>
      </c>
      <c r="H51" s="204" t="s">
        <v>734</v>
      </c>
      <c r="I51" s="207" t="s">
        <v>735</v>
      </c>
      <c r="J51" s="96" t="s">
        <v>103</v>
      </c>
      <c r="K51" s="452"/>
      <c r="L51" s="453" t="s">
        <v>104</v>
      </c>
      <c r="M51" s="165" t="s">
        <v>116</v>
      </c>
      <c r="N51" s="165" t="s">
        <v>622</v>
      </c>
      <c r="O51" s="454" t="s">
        <v>736</v>
      </c>
      <c r="P51" s="165"/>
      <c r="Q51" s="165"/>
      <c r="R51" s="165"/>
      <c r="S51" s="205" t="s">
        <v>298</v>
      </c>
      <c r="T51" s="80" t="s">
        <v>182</v>
      </c>
      <c r="U51" s="80" t="s">
        <v>155</v>
      </c>
      <c r="V51" s="80" t="s">
        <v>574</v>
      </c>
      <c r="W51" s="25"/>
      <c r="X51" s="25"/>
      <c r="Y51" s="25"/>
      <c r="Z51" s="25"/>
      <c r="AA51" s="239" t="s">
        <v>737</v>
      </c>
      <c r="AB51" s="61" t="s">
        <v>241</v>
      </c>
      <c r="AC51" s="435"/>
      <c r="AD51" s="257">
        <f t="shared" si="0"/>
        <v>26632.32</v>
      </c>
      <c r="AE51" s="431">
        <f t="shared" si="1"/>
        <v>3776</v>
      </c>
      <c r="AF51" s="431">
        <f t="shared" si="2"/>
        <v>17919.2</v>
      </c>
      <c r="AG51" s="250">
        <f t="shared" si="3"/>
        <v>4937.12</v>
      </c>
      <c r="AH51" s="432">
        <f t="shared" si="4"/>
        <v>26632.32</v>
      </c>
      <c r="AI51" s="431">
        <f t="shared" si="5"/>
        <v>0</v>
      </c>
      <c r="AJ51" s="431">
        <f t="shared" si="6"/>
        <v>3776</v>
      </c>
      <c r="AK51" s="431">
        <f t="shared" si="7"/>
        <v>0</v>
      </c>
      <c r="AL51" s="431">
        <f t="shared" si="8"/>
        <v>17919.2</v>
      </c>
      <c r="AM51" s="431">
        <f t="shared" si="9"/>
        <v>0</v>
      </c>
      <c r="AN51" s="431">
        <f t="shared" si="10"/>
        <v>4937.12</v>
      </c>
      <c r="AO51" s="431">
        <f t="shared" si="11"/>
        <v>0</v>
      </c>
      <c r="AP51" s="433">
        <f t="shared" si="12"/>
        <v>32056.12</v>
      </c>
      <c r="AQ51" s="433">
        <f t="shared" si="13"/>
        <v>32056.12</v>
      </c>
      <c r="AR51" s="433">
        <f t="shared" si="14"/>
        <v>0</v>
      </c>
      <c r="AS51" s="433">
        <f>BE51*'Données de référence'!$B$3+Rappel_2020!BF51*'Données de référence'!$B$2+Rappel_2020!BG51*'Données de référence'!$B$4+Rappel_2020!BH51</f>
        <v>4720</v>
      </c>
      <c r="AT51" s="433">
        <f t="shared" si="15"/>
        <v>0</v>
      </c>
      <c r="AU51" s="433">
        <f>BJ51*'Données de référence'!$C$3+Rappel_2020!BK51*'Données de référence'!$C$2+Rappel_2020!BL51*'Données de référence'!$C$4+Rappel_2020!BM51</f>
        <v>22399</v>
      </c>
      <c r="AV51" s="433">
        <f t="shared" si="16"/>
        <v>0</v>
      </c>
      <c r="AW51" s="433">
        <f t="shared" si="17"/>
        <v>4937.12</v>
      </c>
      <c r="AX51" s="433">
        <f t="shared" si="18"/>
        <v>0</v>
      </c>
      <c r="AY51" s="433">
        <f>BO51*'Données de référence'!$D$3+Rappel_2020!BP51*'Données de référence'!$D$2+Rappel_2020!BQ51*'Données de référence'!$D$4+Rappel_2020!BR51</f>
        <v>0</v>
      </c>
      <c r="AZ51" s="433">
        <f t="shared" si="19"/>
        <v>0</v>
      </c>
      <c r="BA51" s="433">
        <f>BT51*'Données de référence'!$D$3+Rappel_2020!BU51*'Données de référence'!$D$2+Rappel_2020!BV51*'Données de référence'!$D$4+Rappel_2020!BW51</f>
        <v>4720</v>
      </c>
      <c r="BB51" s="433">
        <f t="shared" si="20"/>
        <v>0</v>
      </c>
      <c r="BC51" s="433">
        <f>Rappel_2020!BY51*'Données de référence'!$D$3+Rappel_2020!BZ51*'Données de référence'!$D$2+Rappel_2020!CA51*'Données de référence'!$D$4+Rappel_2020!CB51</f>
        <v>0</v>
      </c>
      <c r="BD51" s="433">
        <f t="shared" si="21"/>
        <v>0</v>
      </c>
      <c r="BE51" s="110">
        <v>40</v>
      </c>
      <c r="BF51" s="48"/>
      <c r="BG51" s="48"/>
      <c r="BH51" s="48"/>
      <c r="BI51" s="48"/>
      <c r="BJ51" s="375">
        <v>150</v>
      </c>
      <c r="BK51" s="375"/>
      <c r="BL51" s="375"/>
      <c r="BM51" s="375">
        <v>10000</v>
      </c>
      <c r="BN51" s="375"/>
      <c r="BO51" s="50"/>
      <c r="BP51" s="50"/>
      <c r="BQ51" s="50"/>
      <c r="BR51" s="50"/>
      <c r="BS51" s="50"/>
      <c r="BT51" s="119">
        <v>40</v>
      </c>
      <c r="BU51" s="50"/>
      <c r="BV51" s="50"/>
      <c r="BW51" s="50"/>
      <c r="BX51" s="50"/>
      <c r="BY51" s="50"/>
      <c r="BZ51" s="50"/>
      <c r="CA51" s="50"/>
      <c r="CB51" s="50"/>
      <c r="CC51" s="50"/>
    </row>
    <row r="52" spans="1:81" ht="39.75" hidden="1" customHeight="1" x14ac:dyDescent="0.35">
      <c r="A52" s="96">
        <v>26</v>
      </c>
      <c r="B52" s="96">
        <v>3</v>
      </c>
      <c r="C52" s="96" t="s">
        <v>370</v>
      </c>
      <c r="D52" s="96" t="s">
        <v>98</v>
      </c>
      <c r="E52" s="148" t="s">
        <v>371</v>
      </c>
      <c r="F52" s="25">
        <v>51</v>
      </c>
      <c r="G52" s="206" t="s">
        <v>385</v>
      </c>
      <c r="H52" s="151" t="s">
        <v>738</v>
      </c>
      <c r="I52" s="206" t="s">
        <v>739</v>
      </c>
      <c r="J52" s="96" t="s">
        <v>114</v>
      </c>
      <c r="K52" s="96"/>
      <c r="L52" s="96" t="s">
        <v>115</v>
      </c>
      <c r="M52" s="25" t="s">
        <v>116</v>
      </c>
      <c r="N52" s="25" t="s">
        <v>740</v>
      </c>
      <c r="O52" s="110" t="s">
        <v>741</v>
      </c>
      <c r="P52" s="25"/>
      <c r="Q52" s="25"/>
      <c r="R52" s="25"/>
      <c r="S52" s="80" t="s">
        <v>298</v>
      </c>
      <c r="T52" s="80" t="s">
        <v>182</v>
      </c>
      <c r="U52" s="80" t="s">
        <v>155</v>
      </c>
      <c r="V52" s="80" t="s">
        <v>574</v>
      </c>
      <c r="W52" s="80" t="s">
        <v>107</v>
      </c>
      <c r="X52" s="80" t="s">
        <v>206</v>
      </c>
      <c r="Y52" s="25"/>
      <c r="Z52" s="25"/>
      <c r="AA52" s="239" t="s">
        <v>742</v>
      </c>
      <c r="AB52" s="61" t="s">
        <v>241</v>
      </c>
      <c r="AC52" s="435"/>
      <c r="AD52" s="257">
        <f t="shared" si="0"/>
        <v>24210.1</v>
      </c>
      <c r="AE52" s="431">
        <f t="shared" si="1"/>
        <v>4720</v>
      </c>
      <c r="AF52" s="431">
        <f t="shared" si="2"/>
        <v>9919.2000000000007</v>
      </c>
      <c r="AG52" s="250">
        <f t="shared" si="3"/>
        <v>9570.9</v>
      </c>
      <c r="AH52" s="432">
        <f t="shared" si="4"/>
        <v>24210.1</v>
      </c>
      <c r="AI52" s="431">
        <f t="shared" si="5"/>
        <v>0</v>
      </c>
      <c r="AJ52" s="431">
        <f t="shared" si="6"/>
        <v>4720</v>
      </c>
      <c r="AK52" s="431">
        <f t="shared" si="7"/>
        <v>0</v>
      </c>
      <c r="AL52" s="431">
        <f t="shared" si="8"/>
        <v>9919.2000000000007</v>
      </c>
      <c r="AM52" s="431">
        <f t="shared" si="9"/>
        <v>0</v>
      </c>
      <c r="AN52" s="431">
        <f t="shared" si="10"/>
        <v>9570.9</v>
      </c>
      <c r="AO52" s="431">
        <f t="shared" si="11"/>
        <v>0</v>
      </c>
      <c r="AP52" s="433">
        <f t="shared" si="12"/>
        <v>27869.9</v>
      </c>
      <c r="AQ52" s="433">
        <f t="shared" si="13"/>
        <v>27869.9</v>
      </c>
      <c r="AR52" s="433">
        <f t="shared" si="14"/>
        <v>0</v>
      </c>
      <c r="AS52" s="433">
        <f>BE52*'Données de référence'!$B$3+Rappel_2020!BF52*'Données de référence'!$B$2+Rappel_2020!BG52*'Données de référence'!$B$4+Rappel_2020!BH52</f>
        <v>5900</v>
      </c>
      <c r="AT52" s="433">
        <f t="shared" si="15"/>
        <v>0</v>
      </c>
      <c r="AU52" s="433">
        <f>BJ52*'Données de référence'!$C$3+Rappel_2020!BK52*'Données de référence'!$C$2+Rappel_2020!BL52*'Données de référence'!$C$4+Rappel_2020!BM52</f>
        <v>12399</v>
      </c>
      <c r="AV52" s="433">
        <f t="shared" si="16"/>
        <v>0</v>
      </c>
      <c r="AW52" s="433">
        <f t="shared" si="17"/>
        <v>9570.9</v>
      </c>
      <c r="AX52" s="433">
        <f t="shared" si="18"/>
        <v>0</v>
      </c>
      <c r="AY52" s="433">
        <f>BO52*'Données de référence'!$D$3+Rappel_2020!BP52*'Données de référence'!$D$2+Rappel_2020!BQ52*'Données de référence'!$D$4+Rappel_2020!BR52</f>
        <v>2360</v>
      </c>
      <c r="AZ52" s="433">
        <f t="shared" si="19"/>
        <v>0</v>
      </c>
      <c r="BA52" s="433">
        <f>BT52*'Données de référence'!$D$3+Rappel_2020!BU52*'Données de référence'!$D$2+Rappel_2020!BV52*'Données de référence'!$D$4+Rappel_2020!BW52</f>
        <v>6790</v>
      </c>
      <c r="BB52" s="433">
        <f t="shared" si="20"/>
        <v>0</v>
      </c>
      <c r="BC52" s="433">
        <f>Rappel_2020!BY52*'Données de référence'!$D$3+Rappel_2020!BZ52*'Données de référence'!$D$2+Rappel_2020!CA52*'Données de référence'!$D$4+Rappel_2020!CB52</f>
        <v>0</v>
      </c>
      <c r="BD52" s="433">
        <f t="shared" si="21"/>
        <v>0</v>
      </c>
      <c r="BE52" s="110">
        <v>50</v>
      </c>
      <c r="BF52" s="48"/>
      <c r="BG52" s="48"/>
      <c r="BH52" s="48"/>
      <c r="BI52" s="48"/>
      <c r="BJ52" s="375">
        <v>150</v>
      </c>
      <c r="BK52" s="375"/>
      <c r="BL52" s="375"/>
      <c r="BM52" s="375"/>
      <c r="BN52" s="375"/>
      <c r="BO52" s="50">
        <v>20</v>
      </c>
      <c r="BP52" s="50"/>
      <c r="BQ52" s="50"/>
      <c r="BR52" s="50"/>
      <c r="BS52" s="50"/>
      <c r="BT52" s="119">
        <v>50</v>
      </c>
      <c r="BU52" s="50"/>
      <c r="BV52" s="119">
        <v>10</v>
      </c>
      <c r="BW52" s="50"/>
      <c r="BX52" s="50"/>
      <c r="BY52" s="50"/>
      <c r="BZ52" s="50"/>
      <c r="CA52" s="50"/>
      <c r="CB52" s="50"/>
      <c r="CC52" s="50"/>
    </row>
    <row r="53" spans="1:81" ht="39.75" hidden="1" customHeight="1" x14ac:dyDescent="0.35">
      <c r="A53" s="96">
        <v>27</v>
      </c>
      <c r="B53" s="96">
        <v>3</v>
      </c>
      <c r="C53" s="96" t="s">
        <v>370</v>
      </c>
      <c r="D53" s="96" t="s">
        <v>98</v>
      </c>
      <c r="E53" s="197" t="s">
        <v>371</v>
      </c>
      <c r="F53" s="25">
        <v>52</v>
      </c>
      <c r="G53" s="206" t="s">
        <v>743</v>
      </c>
      <c r="H53" s="207" t="s">
        <v>744</v>
      </c>
      <c r="I53" s="207" t="s">
        <v>745</v>
      </c>
      <c r="J53" s="96" t="s">
        <v>114</v>
      </c>
      <c r="K53" s="96"/>
      <c r="L53" s="96" t="s">
        <v>115</v>
      </c>
      <c r="M53" s="25" t="s">
        <v>116</v>
      </c>
      <c r="N53" s="80" t="s">
        <v>746</v>
      </c>
      <c r="O53" s="80" t="s">
        <v>747</v>
      </c>
      <c r="P53" s="80" t="s">
        <v>748</v>
      </c>
      <c r="Q53" s="25"/>
      <c r="R53" s="25"/>
      <c r="S53" s="25" t="s">
        <v>107</v>
      </c>
      <c r="T53" s="25" t="s">
        <v>579</v>
      </c>
      <c r="U53" s="25"/>
      <c r="V53" s="25"/>
      <c r="W53" s="25"/>
      <c r="X53" s="25"/>
      <c r="Y53" s="25"/>
      <c r="Z53" s="25"/>
      <c r="AA53" s="25" t="s">
        <v>749</v>
      </c>
      <c r="AB53" s="25" t="s">
        <v>292</v>
      </c>
      <c r="AC53" s="378"/>
      <c r="AD53" s="257">
        <f t="shared" si="0"/>
        <v>37115.64</v>
      </c>
      <c r="AE53" s="431">
        <f t="shared" si="1"/>
        <v>0</v>
      </c>
      <c r="AF53" s="431">
        <f t="shared" si="2"/>
        <v>3706.4</v>
      </c>
      <c r="AG53" s="250">
        <f t="shared" si="3"/>
        <v>33409.24</v>
      </c>
      <c r="AH53" s="432">
        <f t="shared" si="4"/>
        <v>37115.64</v>
      </c>
      <c r="AI53" s="431">
        <f t="shared" si="5"/>
        <v>0</v>
      </c>
      <c r="AJ53" s="431">
        <f t="shared" si="6"/>
        <v>0</v>
      </c>
      <c r="AK53" s="431">
        <f t="shared" si="7"/>
        <v>0</v>
      </c>
      <c r="AL53" s="431">
        <f t="shared" si="8"/>
        <v>3706.4</v>
      </c>
      <c r="AM53" s="431">
        <f t="shared" si="9"/>
        <v>0</v>
      </c>
      <c r="AN53" s="431">
        <f t="shared" si="10"/>
        <v>33409.24</v>
      </c>
      <c r="AO53" s="431">
        <f t="shared" si="11"/>
        <v>0</v>
      </c>
      <c r="AP53" s="433">
        <f t="shared" si="12"/>
        <v>38042.239999999998</v>
      </c>
      <c r="AQ53" s="433">
        <f t="shared" si="13"/>
        <v>38042.239999999998</v>
      </c>
      <c r="AR53" s="433">
        <f t="shared" si="14"/>
        <v>0</v>
      </c>
      <c r="AS53" s="433">
        <f>BE53*'Données de référence'!$B$3+Rappel_2020!BF53*'Données de référence'!$B$2+Rappel_2020!BG53*'Données de référence'!$B$4+Rappel_2020!BH53</f>
        <v>0</v>
      </c>
      <c r="AT53" s="433">
        <f t="shared" si="15"/>
        <v>0</v>
      </c>
      <c r="AU53" s="433">
        <f>BJ53*'Données de référence'!$C$3+Rappel_2020!BK53*'Données de référence'!$C$2+Rappel_2020!BL53*'Données de référence'!$C$4+Rappel_2020!BM53</f>
        <v>4633</v>
      </c>
      <c r="AV53" s="433">
        <f t="shared" si="16"/>
        <v>0</v>
      </c>
      <c r="AW53" s="433">
        <f t="shared" si="17"/>
        <v>33409.24</v>
      </c>
      <c r="AX53" s="433">
        <f t="shared" si="18"/>
        <v>0</v>
      </c>
      <c r="AY53" s="433">
        <f>BO53*'Données de référence'!$D$3+Rappel_2020!BP53*'Données de référence'!$D$2+Rappel_2020!BQ53*'Données de référence'!$D$4+Rappel_2020!BR53</f>
        <v>2360</v>
      </c>
      <c r="AZ53" s="433">
        <f t="shared" si="19"/>
        <v>0</v>
      </c>
      <c r="BA53" s="433">
        <f>BT53*'Données de référence'!$D$3+Rappel_2020!BU53*'Données de référence'!$D$2+Rappel_2020!BV53*'Données de référence'!$D$4+Rappel_2020!BW53</f>
        <v>29580</v>
      </c>
      <c r="BB53" s="433">
        <f t="shared" si="20"/>
        <v>0</v>
      </c>
      <c r="BC53" s="433">
        <f>Rappel_2020!BY53*'Données de référence'!$D$3+Rappel_2020!BZ53*'Données de référence'!$D$2+Rappel_2020!CA53*'Données de référence'!$D$4+Rappel_2020!CB53</f>
        <v>0</v>
      </c>
      <c r="BD53" s="433">
        <f t="shared" si="21"/>
        <v>0</v>
      </c>
      <c r="BE53" s="48"/>
      <c r="BF53" s="48"/>
      <c r="BG53" s="48"/>
      <c r="BH53" s="48"/>
      <c r="BI53" s="48"/>
      <c r="BJ53" s="375">
        <v>50</v>
      </c>
      <c r="BK53" s="375"/>
      <c r="BL53" s="375"/>
      <c r="BM53" s="375">
        <v>500</v>
      </c>
      <c r="BN53" s="375"/>
      <c r="BO53" s="50">
        <v>20</v>
      </c>
      <c r="BP53" s="50"/>
      <c r="BQ53" s="50"/>
      <c r="BR53" s="50"/>
      <c r="BS53" s="50"/>
      <c r="BT53" s="119">
        <v>130</v>
      </c>
      <c r="BU53" s="50"/>
      <c r="BV53" s="119">
        <v>160</v>
      </c>
      <c r="BW53" s="50"/>
      <c r="BX53" s="50"/>
      <c r="BY53" s="50"/>
      <c r="BZ53" s="50"/>
      <c r="CA53" s="50"/>
      <c r="CB53" s="50"/>
      <c r="CC53" s="50"/>
    </row>
    <row r="54" spans="1:81" ht="39.75" hidden="1" customHeight="1" x14ac:dyDescent="0.35">
      <c r="A54" s="96">
        <v>27</v>
      </c>
      <c r="B54" s="96">
        <v>3</v>
      </c>
      <c r="C54" s="96" t="s">
        <v>370</v>
      </c>
      <c r="D54" s="96" t="s">
        <v>98</v>
      </c>
      <c r="E54" s="197" t="s">
        <v>371</v>
      </c>
      <c r="F54" s="25">
        <v>53</v>
      </c>
      <c r="G54" s="199" t="s">
        <v>750</v>
      </c>
      <c r="H54" s="455" t="s">
        <v>751</v>
      </c>
      <c r="I54" s="207" t="s">
        <v>752</v>
      </c>
      <c r="J54" s="96" t="s">
        <v>114</v>
      </c>
      <c r="K54" s="209"/>
      <c r="L54" s="96" t="s">
        <v>115</v>
      </c>
      <c r="M54" s="25" t="s">
        <v>566</v>
      </c>
      <c r="N54" s="25" t="s">
        <v>753</v>
      </c>
      <c r="O54" s="80" t="s">
        <v>754</v>
      </c>
      <c r="P54" s="80" t="s">
        <v>569</v>
      </c>
      <c r="Q54" s="120"/>
      <c r="R54" s="120"/>
      <c r="S54" s="25" t="s">
        <v>155</v>
      </c>
      <c r="T54" s="25" t="s">
        <v>574</v>
      </c>
      <c r="U54" s="120"/>
      <c r="V54" s="120"/>
      <c r="W54" s="163"/>
      <c r="X54" s="163"/>
      <c r="Y54" s="163"/>
      <c r="Z54" s="163"/>
      <c r="AA54" s="25" t="s">
        <v>755</v>
      </c>
      <c r="AB54" s="25" t="s">
        <v>292</v>
      </c>
      <c r="AC54" s="456"/>
      <c r="AD54" s="257">
        <f t="shared" si="0"/>
        <v>22735.440000000002</v>
      </c>
      <c r="AE54" s="431">
        <f t="shared" si="1"/>
        <v>0</v>
      </c>
      <c r="AF54" s="431">
        <f t="shared" si="2"/>
        <v>14116.400000000001</v>
      </c>
      <c r="AG54" s="250">
        <f t="shared" si="3"/>
        <v>8619.0400000000009</v>
      </c>
      <c r="AH54" s="432">
        <f t="shared" si="4"/>
        <v>22735.440000000002</v>
      </c>
      <c r="AI54" s="431">
        <f t="shared" si="5"/>
        <v>0</v>
      </c>
      <c r="AJ54" s="431">
        <f t="shared" si="6"/>
        <v>0</v>
      </c>
      <c r="AK54" s="431">
        <f t="shared" si="7"/>
        <v>0</v>
      </c>
      <c r="AL54" s="431">
        <f t="shared" si="8"/>
        <v>14116.400000000001</v>
      </c>
      <c r="AM54" s="431">
        <f t="shared" si="9"/>
        <v>0</v>
      </c>
      <c r="AN54" s="431">
        <f t="shared" si="10"/>
        <v>8619.0400000000009</v>
      </c>
      <c r="AO54" s="431">
        <f t="shared" si="11"/>
        <v>0</v>
      </c>
      <c r="AP54" s="433">
        <f t="shared" si="12"/>
        <v>26264.54</v>
      </c>
      <c r="AQ54" s="433">
        <f t="shared" si="13"/>
        <v>26264.54</v>
      </c>
      <c r="AR54" s="433">
        <f t="shared" si="14"/>
        <v>0</v>
      </c>
      <c r="AS54" s="433">
        <f>BE54*'Données de référence'!$B$3+Rappel_2020!BF54*'Données de référence'!$B$2+Rappel_2020!BG54*'Données de référence'!$B$4+Rappel_2020!BH54</f>
        <v>0</v>
      </c>
      <c r="AT54" s="433">
        <f t="shared" si="15"/>
        <v>0</v>
      </c>
      <c r="AU54" s="433">
        <f>BJ54*'Données de référence'!$C$3+Rappel_2020!BK54*'Données de référence'!$C$2+Rappel_2020!BL54*'Données de référence'!$C$4+Rappel_2020!BM54</f>
        <v>17645.5</v>
      </c>
      <c r="AV54" s="433">
        <f t="shared" si="16"/>
        <v>0</v>
      </c>
      <c r="AW54" s="433">
        <f t="shared" si="17"/>
        <v>8619.0400000000009</v>
      </c>
      <c r="AX54" s="433">
        <f t="shared" si="18"/>
        <v>0</v>
      </c>
      <c r="AY54" s="433">
        <f>BO54*'Données de référence'!$D$3+Rappel_2020!BP54*'Données de référence'!$D$2+Rappel_2020!BQ54*'Données de référence'!$D$4+Rappel_2020!BR54</f>
        <v>0</v>
      </c>
      <c r="AZ54" s="433">
        <f t="shared" si="19"/>
        <v>0</v>
      </c>
      <c r="BA54" s="433">
        <f>BT54*'Données de référence'!$D$3+Rappel_2020!BU54*'Données de référence'!$D$2+Rappel_2020!BV54*'Données de référence'!$D$4+Rappel_2020!BW54</f>
        <v>8240</v>
      </c>
      <c r="BB54" s="433">
        <f t="shared" si="20"/>
        <v>0</v>
      </c>
      <c r="BC54" s="433">
        <f>Rappel_2020!BY54*'Données de référence'!$D$3+Rappel_2020!BZ54*'Données de référence'!$D$2+Rappel_2020!CA54*'Données de référence'!$D$4+Rappel_2020!CB54</f>
        <v>0</v>
      </c>
      <c r="BD54" s="433">
        <f t="shared" si="21"/>
        <v>0</v>
      </c>
      <c r="BE54" s="210"/>
      <c r="BF54" s="210"/>
      <c r="BG54" s="210"/>
      <c r="BH54" s="210"/>
      <c r="BI54" s="210"/>
      <c r="BJ54" s="375">
        <v>50</v>
      </c>
      <c r="BK54" s="375"/>
      <c r="BL54" s="436">
        <v>230</v>
      </c>
      <c r="BM54" s="375"/>
      <c r="BN54" s="375"/>
      <c r="BO54" s="211"/>
      <c r="BP54" s="212"/>
      <c r="BQ54" s="212"/>
      <c r="BR54" s="212"/>
      <c r="BS54" s="212"/>
      <c r="BT54" s="213">
        <v>30</v>
      </c>
      <c r="BU54" s="211"/>
      <c r="BV54" s="213">
        <v>50</v>
      </c>
      <c r="BW54" s="50">
        <v>250</v>
      </c>
      <c r="BX54" s="212"/>
      <c r="BY54" s="212"/>
      <c r="BZ54" s="212"/>
      <c r="CA54" s="212"/>
      <c r="CB54" s="212"/>
      <c r="CC54" s="212"/>
    </row>
    <row r="55" spans="1:81" ht="39.75" hidden="1" customHeight="1" x14ac:dyDescent="0.35">
      <c r="A55" s="96">
        <v>27</v>
      </c>
      <c r="B55" s="96">
        <v>3</v>
      </c>
      <c r="C55" s="96" t="s">
        <v>370</v>
      </c>
      <c r="D55" s="96" t="s">
        <v>144</v>
      </c>
      <c r="E55" s="148" t="s">
        <v>371</v>
      </c>
      <c r="F55" s="25">
        <v>54</v>
      </c>
      <c r="G55" s="177" t="s">
        <v>395</v>
      </c>
      <c r="H55" s="177" t="s">
        <v>756</v>
      </c>
      <c r="I55" s="443" t="s">
        <v>757</v>
      </c>
      <c r="J55" s="188" t="s">
        <v>114</v>
      </c>
      <c r="K55" s="214"/>
      <c r="L55" s="188" t="s">
        <v>115</v>
      </c>
      <c r="M55" s="457" t="s">
        <v>116</v>
      </c>
      <c r="N55" s="457" t="s">
        <v>106</v>
      </c>
      <c r="O55" s="448"/>
      <c r="P55" s="448" t="s">
        <v>758</v>
      </c>
      <c r="Q55" s="457"/>
      <c r="R55" s="457"/>
      <c r="S55" s="385" t="s">
        <v>125</v>
      </c>
      <c r="T55" s="385" t="s">
        <v>574</v>
      </c>
      <c r="U55" s="120"/>
      <c r="V55" s="120"/>
      <c r="W55" s="163"/>
      <c r="X55" s="163"/>
      <c r="Y55" s="163"/>
      <c r="Z55" s="163"/>
      <c r="AA55" s="25" t="s">
        <v>759</v>
      </c>
      <c r="AB55" s="120" t="s">
        <v>143</v>
      </c>
      <c r="AC55" s="456"/>
      <c r="AD55" s="257">
        <f t="shared" si="0"/>
        <v>29816.23</v>
      </c>
      <c r="AE55" s="431">
        <f t="shared" si="1"/>
        <v>0</v>
      </c>
      <c r="AF55" s="431">
        <f t="shared" si="2"/>
        <v>0</v>
      </c>
      <c r="AG55" s="250">
        <f t="shared" si="3"/>
        <v>29816.23</v>
      </c>
      <c r="AH55" s="432">
        <f t="shared" si="4"/>
        <v>29816.23</v>
      </c>
      <c r="AI55" s="431">
        <f t="shared" si="5"/>
        <v>0</v>
      </c>
      <c r="AJ55" s="431">
        <f t="shared" si="6"/>
        <v>0</v>
      </c>
      <c r="AK55" s="431">
        <f t="shared" si="7"/>
        <v>0</v>
      </c>
      <c r="AL55" s="431">
        <f t="shared" si="8"/>
        <v>0</v>
      </c>
      <c r="AM55" s="431">
        <f t="shared" si="9"/>
        <v>0</v>
      </c>
      <c r="AN55" s="431">
        <f t="shared" si="10"/>
        <v>29816.23</v>
      </c>
      <c r="AO55" s="431">
        <f t="shared" si="11"/>
        <v>0</v>
      </c>
      <c r="AP55" s="433">
        <f t="shared" si="12"/>
        <v>29816.23</v>
      </c>
      <c r="AQ55" s="433">
        <f t="shared" si="13"/>
        <v>29816.23</v>
      </c>
      <c r="AR55" s="433">
        <f t="shared" si="14"/>
        <v>0</v>
      </c>
      <c r="AS55" s="433">
        <f>BE55*'Données de référence'!$B$3+Rappel_2020!BF55*'Données de référence'!$B$2+Rappel_2020!BG55*'Données de référence'!$B$4+Rappel_2020!BH55</f>
        <v>0</v>
      </c>
      <c r="AT55" s="433">
        <f t="shared" si="15"/>
        <v>0</v>
      </c>
      <c r="AU55" s="433">
        <f>BJ55*'Données de référence'!$C$3+Rappel_2020!BK55*'Données de référence'!$C$2+Rappel_2020!BL55*'Données de référence'!$C$4+Rappel_2020!BM55</f>
        <v>0</v>
      </c>
      <c r="AV55" s="433">
        <f t="shared" si="16"/>
        <v>0</v>
      </c>
      <c r="AW55" s="433">
        <f t="shared" si="17"/>
        <v>29816.23</v>
      </c>
      <c r="AX55" s="433">
        <f t="shared" si="18"/>
        <v>0</v>
      </c>
      <c r="AY55" s="433">
        <f>BO55*'Données de référence'!$D$3+Rappel_2020!BP55*'Données de référence'!$D$2+Rappel_2020!BQ55*'Données de référence'!$D$4+Rappel_2020!BR55</f>
        <v>12980</v>
      </c>
      <c r="AZ55" s="433">
        <f t="shared" si="19"/>
        <v>0</v>
      </c>
      <c r="BA55" s="433">
        <f>BT55*'Données de référence'!$D$3+Rappel_2020!BU55*'Données de référence'!$D$2+Rappel_2020!BV55*'Données de référence'!$D$4+Rappel_2020!BW55</f>
        <v>15525</v>
      </c>
      <c r="BB55" s="433">
        <f t="shared" si="20"/>
        <v>0</v>
      </c>
      <c r="BC55" s="433">
        <f>Rappel_2020!BY55*'Données de référence'!$D$3+Rappel_2020!BZ55*'Données de référence'!$D$2+Rappel_2020!CA55*'Données de référence'!$D$4+Rappel_2020!CB55</f>
        <v>0</v>
      </c>
      <c r="BD55" s="433">
        <f t="shared" si="21"/>
        <v>0</v>
      </c>
      <c r="BE55" s="210"/>
      <c r="BF55" s="210"/>
      <c r="BG55" s="210"/>
      <c r="BH55" s="210"/>
      <c r="BI55" s="210"/>
      <c r="BJ55" s="375"/>
      <c r="BK55" s="375"/>
      <c r="BL55" s="375"/>
      <c r="BM55" s="375"/>
      <c r="BN55" s="375"/>
      <c r="BO55" s="211">
        <v>110</v>
      </c>
      <c r="BP55" s="212"/>
      <c r="BQ55" s="212"/>
      <c r="BR55" s="212"/>
      <c r="BS55" s="212"/>
      <c r="BT55" s="213">
        <v>75</v>
      </c>
      <c r="BU55" s="211"/>
      <c r="BV55" s="213">
        <v>75</v>
      </c>
      <c r="BW55" s="50"/>
      <c r="BX55" s="212"/>
      <c r="BY55" s="212"/>
      <c r="BZ55" s="212"/>
      <c r="CA55" s="212"/>
      <c r="CB55" s="212"/>
      <c r="CC55" s="212"/>
    </row>
    <row r="56" spans="1:81" ht="39.75" hidden="1" customHeight="1" x14ac:dyDescent="0.35">
      <c r="A56" s="240">
        <v>15</v>
      </c>
      <c r="B56" s="240">
        <v>3</v>
      </c>
      <c r="C56" s="240" t="s">
        <v>370</v>
      </c>
      <c r="D56" s="240" t="s">
        <v>144</v>
      </c>
      <c r="E56" s="224" t="s">
        <v>371</v>
      </c>
      <c r="F56" s="25">
        <v>55</v>
      </c>
      <c r="G56" s="575" t="s">
        <v>399</v>
      </c>
      <c r="H56" s="442" t="s">
        <v>760</v>
      </c>
      <c r="I56" s="261" t="s">
        <v>761</v>
      </c>
      <c r="J56" s="240" t="s">
        <v>114</v>
      </c>
      <c r="K56" s="240"/>
      <c r="L56" s="240" t="s">
        <v>204</v>
      </c>
      <c r="M56" s="80" t="s">
        <v>165</v>
      </c>
      <c r="N56" s="80" t="s">
        <v>622</v>
      </c>
      <c r="O56" s="80" t="s">
        <v>762</v>
      </c>
      <c r="P56" s="80"/>
      <c r="Q56" s="80"/>
      <c r="R56" s="80"/>
      <c r="S56" s="80" t="s">
        <v>107</v>
      </c>
      <c r="T56" s="80" t="s">
        <v>579</v>
      </c>
      <c r="U56" s="80" t="s">
        <v>107</v>
      </c>
      <c r="V56" s="502">
        <v>44166</v>
      </c>
      <c r="W56" s="458"/>
      <c r="X56" s="458"/>
      <c r="Y56" s="458"/>
      <c r="Z56" s="458"/>
      <c r="AA56" s="458" t="s">
        <v>763</v>
      </c>
      <c r="AB56" s="458" t="s">
        <v>292</v>
      </c>
      <c r="AC56" s="459"/>
      <c r="AD56" s="257">
        <f t="shared" si="0"/>
        <v>104267.36</v>
      </c>
      <c r="AE56" s="431">
        <f t="shared" si="1"/>
        <v>0</v>
      </c>
      <c r="AF56" s="431">
        <f t="shared" si="2"/>
        <v>6612.8</v>
      </c>
      <c r="AG56" s="250">
        <f t="shared" si="3"/>
        <v>97654.56</v>
      </c>
      <c r="AH56" s="432">
        <f t="shared" si="4"/>
        <v>104267.36</v>
      </c>
      <c r="AI56" s="431">
        <f t="shared" si="5"/>
        <v>0</v>
      </c>
      <c r="AJ56" s="431">
        <f t="shared" si="6"/>
        <v>0</v>
      </c>
      <c r="AK56" s="431">
        <f t="shared" si="7"/>
        <v>0</v>
      </c>
      <c r="AL56" s="431">
        <f t="shared" si="8"/>
        <v>6612.8</v>
      </c>
      <c r="AM56" s="431">
        <f t="shared" si="9"/>
        <v>0</v>
      </c>
      <c r="AN56" s="431">
        <f t="shared" si="10"/>
        <v>97654.56</v>
      </c>
      <c r="AO56" s="431">
        <f t="shared" si="11"/>
        <v>0</v>
      </c>
      <c r="AP56" s="433">
        <f t="shared" si="12"/>
        <v>105920.56</v>
      </c>
      <c r="AQ56" s="433">
        <f t="shared" si="13"/>
        <v>105920.56</v>
      </c>
      <c r="AR56" s="433">
        <f t="shared" si="14"/>
        <v>0</v>
      </c>
      <c r="AS56" s="433">
        <f>BE56*'Données de référence'!$B$3+Rappel_2020!BF56*'Données de référence'!$B$2+Rappel_2020!BG56*'Données de référence'!$B$4+Rappel_2020!BH56</f>
        <v>0</v>
      </c>
      <c r="AT56" s="433">
        <f t="shared" si="15"/>
        <v>0</v>
      </c>
      <c r="AU56" s="433">
        <f>BJ56*'Données de référence'!$C$3+Rappel_2020!BK56*'Données de référence'!$C$2+Rappel_2020!BL56*'Données de référence'!$C$4+Rappel_2020!BM56</f>
        <v>8266</v>
      </c>
      <c r="AV56" s="433">
        <f t="shared" si="16"/>
        <v>0</v>
      </c>
      <c r="AW56" s="433">
        <f t="shared" si="17"/>
        <v>97654.56</v>
      </c>
      <c r="AX56" s="433">
        <f t="shared" si="18"/>
        <v>0</v>
      </c>
      <c r="AY56" s="433">
        <f>BO56*'Données de référence'!$D$3+Rappel_2020!BP56*'Données de référence'!$D$2+Rappel_2020!BQ56*'Données de référence'!$D$4+Rappel_2020!BR56</f>
        <v>18880</v>
      </c>
      <c r="AZ56" s="433">
        <f t="shared" si="19"/>
        <v>0</v>
      </c>
      <c r="BA56" s="433">
        <f>BT56*'Données de référence'!$D$3+Rappel_2020!BU56*'Données de référence'!$D$2+Rappel_2020!BV56*'Données de référence'!$D$4+Rappel_2020!BW56</f>
        <v>74480</v>
      </c>
      <c r="BB56" s="433">
        <f t="shared" si="20"/>
        <v>0</v>
      </c>
      <c r="BC56" s="433">
        <f>Rappel_2020!BY56*'Données de référence'!$D$3+Rappel_2020!BZ56*'Données de référence'!$D$2+Rappel_2020!CA56*'Données de référence'!$D$4+Rappel_2020!CB56</f>
        <v>0</v>
      </c>
      <c r="BD56" s="433">
        <f t="shared" si="21"/>
        <v>0</v>
      </c>
      <c r="BE56" s="233"/>
      <c r="BF56" s="233"/>
      <c r="BG56" s="233"/>
      <c r="BH56" s="233"/>
      <c r="BI56" s="233"/>
      <c r="BJ56" s="375">
        <v>100</v>
      </c>
      <c r="BK56" s="375"/>
      <c r="BL56" s="375"/>
      <c r="BM56" s="375"/>
      <c r="BN56" s="375"/>
      <c r="BO56" s="229">
        <v>160</v>
      </c>
      <c r="BP56" s="230"/>
      <c r="BQ56" s="230"/>
      <c r="BR56" s="230"/>
      <c r="BS56" s="230"/>
      <c r="BT56" s="230">
        <v>160</v>
      </c>
      <c r="BU56" s="230"/>
      <c r="BV56" s="248">
        <v>400</v>
      </c>
      <c r="BW56" s="247">
        <v>20000</v>
      </c>
      <c r="BX56" s="231"/>
      <c r="BY56" s="230"/>
      <c r="BZ56" s="230"/>
      <c r="CA56" s="230"/>
      <c r="CB56" s="230"/>
      <c r="CC56" s="230"/>
    </row>
    <row r="57" spans="1:81" ht="39.75" hidden="1" customHeight="1" x14ac:dyDescent="0.35">
      <c r="A57" s="96">
        <v>26</v>
      </c>
      <c r="B57" s="96">
        <v>3</v>
      </c>
      <c r="C57" s="96" t="s">
        <v>370</v>
      </c>
      <c r="D57" s="96" t="s">
        <v>98</v>
      </c>
      <c r="E57" s="438" t="s">
        <v>371</v>
      </c>
      <c r="F57" s="25">
        <v>56</v>
      </c>
      <c r="G57" s="152" t="s">
        <v>403</v>
      </c>
      <c r="H57" s="156" t="s">
        <v>764</v>
      </c>
      <c r="I57" s="232" t="s">
        <v>765</v>
      </c>
      <c r="J57" s="452" t="s">
        <v>114</v>
      </c>
      <c r="K57" s="452" t="s">
        <v>766</v>
      </c>
      <c r="L57" s="452" t="s">
        <v>115</v>
      </c>
      <c r="M57" s="21" t="s">
        <v>105</v>
      </c>
      <c r="N57" s="21" t="s">
        <v>622</v>
      </c>
      <c r="O57" s="21" t="s">
        <v>550</v>
      </c>
      <c r="P57" s="21"/>
      <c r="Q57" s="21"/>
      <c r="R57" s="21"/>
      <c r="S57" s="21" t="s">
        <v>358</v>
      </c>
      <c r="T57" s="114" t="s">
        <v>697</v>
      </c>
      <c r="U57" s="25" t="s">
        <v>125</v>
      </c>
      <c r="V57" s="80" t="s">
        <v>579</v>
      </c>
      <c r="W57" s="25" t="s">
        <v>155</v>
      </c>
      <c r="X57" s="25" t="s">
        <v>574</v>
      </c>
      <c r="Y57" s="25"/>
      <c r="Z57" s="25"/>
      <c r="AA57" s="25" t="s">
        <v>409</v>
      </c>
      <c r="AB57" s="25" t="s">
        <v>143</v>
      </c>
      <c r="AC57" s="378"/>
      <c r="AD57" s="257">
        <f t="shared" si="0"/>
        <v>63806</v>
      </c>
      <c r="AE57" s="431">
        <f t="shared" si="1"/>
        <v>0</v>
      </c>
      <c r="AF57" s="431">
        <f t="shared" si="2"/>
        <v>0</v>
      </c>
      <c r="AG57" s="250">
        <f t="shared" si="3"/>
        <v>63806</v>
      </c>
      <c r="AH57" s="432">
        <f t="shared" si="4"/>
        <v>63806</v>
      </c>
      <c r="AI57" s="431">
        <f t="shared" si="5"/>
        <v>0</v>
      </c>
      <c r="AJ57" s="431">
        <f t="shared" si="6"/>
        <v>0</v>
      </c>
      <c r="AK57" s="431">
        <f t="shared" si="7"/>
        <v>0</v>
      </c>
      <c r="AL57" s="431">
        <f t="shared" si="8"/>
        <v>0</v>
      </c>
      <c r="AM57" s="431">
        <f t="shared" si="9"/>
        <v>0</v>
      </c>
      <c r="AN57" s="431">
        <f t="shared" si="10"/>
        <v>63806</v>
      </c>
      <c r="AO57" s="431">
        <f t="shared" si="11"/>
        <v>0</v>
      </c>
      <c r="AP57" s="433">
        <f t="shared" si="12"/>
        <v>63806</v>
      </c>
      <c r="AQ57" s="433">
        <f t="shared" si="13"/>
        <v>63806</v>
      </c>
      <c r="AR57" s="433">
        <f t="shared" si="14"/>
        <v>0</v>
      </c>
      <c r="AS57" s="433">
        <f>BE57*'Données de référence'!$B$3+Rappel_2020!BF57*'Données de référence'!$B$2+Rappel_2020!BG57*'Données de référence'!$B$4+Rappel_2020!BH57</f>
        <v>0</v>
      </c>
      <c r="AT57" s="433">
        <f t="shared" si="15"/>
        <v>0</v>
      </c>
      <c r="AU57" s="433">
        <f>BJ57*'Données de référence'!$C$3+Rappel_2020!BK57*'Données de référence'!$C$2+Rappel_2020!BL57*'Données de référence'!$C$4+Rappel_2020!BM57</f>
        <v>0</v>
      </c>
      <c r="AV57" s="433">
        <f t="shared" si="16"/>
        <v>0</v>
      </c>
      <c r="AW57" s="433">
        <f t="shared" si="17"/>
        <v>63806</v>
      </c>
      <c r="AX57" s="433">
        <f t="shared" si="18"/>
        <v>0</v>
      </c>
      <c r="AY57" s="433">
        <f>BO57*'Données de référence'!$D$3+Rappel_2020!BP57*'Données de référence'!$D$2+Rappel_2020!BQ57*'Données de référence'!$D$4+Rappel_2020!BR57</f>
        <v>61000</v>
      </c>
      <c r="AZ57" s="433">
        <f t="shared" si="19"/>
        <v>0</v>
      </c>
      <c r="BA57" s="433">
        <f>BT57*'Données de référence'!$D$3+Rappel_2020!BU57*'Données de référence'!$D$2+Rappel_2020!BV57*'Données de référence'!$D$4+Rappel_2020!BW57</f>
        <v>0</v>
      </c>
      <c r="BB57" s="433">
        <f t="shared" si="20"/>
        <v>0</v>
      </c>
      <c r="BC57" s="433">
        <f>Rappel_2020!BY57*'Données de référence'!$D$3+Rappel_2020!BZ57*'Données de référence'!$D$2+Rappel_2020!CA57*'Données de référence'!$D$4+Rappel_2020!CB57</f>
        <v>0</v>
      </c>
      <c r="BD57" s="433">
        <f t="shared" si="21"/>
        <v>0</v>
      </c>
      <c r="BE57" s="48"/>
      <c r="BF57" s="48"/>
      <c r="BG57" s="48"/>
      <c r="BH57" s="48"/>
      <c r="BI57" s="48"/>
      <c r="BJ57" s="375"/>
      <c r="BK57" s="375"/>
      <c r="BL57" s="375"/>
      <c r="BM57" s="375"/>
      <c r="BN57" s="375"/>
      <c r="BO57" s="65">
        <v>500</v>
      </c>
      <c r="BP57" s="50"/>
      <c r="BQ57" s="50"/>
      <c r="BR57" s="50">
        <v>2000</v>
      </c>
      <c r="BS57" s="50"/>
      <c r="BT57" s="50"/>
      <c r="BU57" s="50"/>
      <c r="BV57" s="50"/>
      <c r="BW57" s="50"/>
      <c r="BX57" s="50"/>
      <c r="BY57" s="50"/>
      <c r="BZ57" s="50"/>
      <c r="CA57" s="50"/>
      <c r="CB57" s="50"/>
      <c r="CC57" s="50"/>
    </row>
    <row r="58" spans="1:81" ht="39.75" hidden="1" customHeight="1" x14ac:dyDescent="0.35">
      <c r="A58" s="96">
        <v>26</v>
      </c>
      <c r="B58" s="96">
        <v>3</v>
      </c>
      <c r="C58" s="128" t="s">
        <v>370</v>
      </c>
      <c r="D58" s="188" t="s">
        <v>98</v>
      </c>
      <c r="E58" s="438" t="s">
        <v>371</v>
      </c>
      <c r="F58" s="25">
        <v>57</v>
      </c>
      <c r="G58" s="152" t="s">
        <v>767</v>
      </c>
      <c r="H58" s="439" t="s">
        <v>768</v>
      </c>
      <c r="I58" s="177" t="s">
        <v>769</v>
      </c>
      <c r="J58" s="96" t="s">
        <v>114</v>
      </c>
      <c r="K58" s="96"/>
      <c r="L58" s="96" t="s">
        <v>115</v>
      </c>
      <c r="M58" s="80" t="s">
        <v>116</v>
      </c>
      <c r="N58" s="80" t="s">
        <v>770</v>
      </c>
      <c r="O58" s="80" t="s">
        <v>771</v>
      </c>
      <c r="P58" s="25"/>
      <c r="Q58" s="25"/>
      <c r="R58" s="25"/>
      <c r="S58" s="25" t="s">
        <v>107</v>
      </c>
      <c r="T58" s="25" t="s">
        <v>206</v>
      </c>
      <c r="U58" s="395"/>
      <c r="V58" s="395"/>
      <c r="W58" s="395"/>
      <c r="X58" s="395"/>
      <c r="Y58" s="395"/>
      <c r="Z58" s="395"/>
      <c r="AA58" s="395" t="s">
        <v>772</v>
      </c>
      <c r="AB58" s="395" t="s">
        <v>110</v>
      </c>
      <c r="AC58" s="384"/>
      <c r="AD58" s="257">
        <f t="shared" si="0"/>
        <v>24086.400000000001</v>
      </c>
      <c r="AE58" s="431">
        <f t="shared" si="1"/>
        <v>24086.400000000001</v>
      </c>
      <c r="AF58" s="431">
        <f t="shared" si="2"/>
        <v>0</v>
      </c>
      <c r="AG58" s="250">
        <f t="shared" si="3"/>
        <v>0</v>
      </c>
      <c r="AH58" s="432">
        <f t="shared" si="4"/>
        <v>24086.400000000001</v>
      </c>
      <c r="AI58" s="431">
        <f t="shared" si="5"/>
        <v>0</v>
      </c>
      <c r="AJ58" s="431">
        <f t="shared" si="6"/>
        <v>24086.400000000001</v>
      </c>
      <c r="AK58" s="431">
        <f t="shared" si="7"/>
        <v>0</v>
      </c>
      <c r="AL58" s="431">
        <f t="shared" si="8"/>
        <v>0</v>
      </c>
      <c r="AM58" s="431">
        <f t="shared" si="9"/>
        <v>0</v>
      </c>
      <c r="AN58" s="431">
        <f t="shared" si="10"/>
        <v>0</v>
      </c>
      <c r="AO58" s="431">
        <f t="shared" si="11"/>
        <v>0</v>
      </c>
      <c r="AP58" s="433">
        <f t="shared" si="12"/>
        <v>30108</v>
      </c>
      <c r="AQ58" s="433">
        <f t="shared" si="13"/>
        <v>30108</v>
      </c>
      <c r="AR58" s="433">
        <f t="shared" si="14"/>
        <v>0</v>
      </c>
      <c r="AS58" s="433">
        <f>BE58*'Données de référence'!$B$3+Rappel_2020!BF58*'Données de référence'!$B$2+Rappel_2020!BG58*'Données de référence'!$B$4+Rappel_2020!BH58</f>
        <v>30108</v>
      </c>
      <c r="AT58" s="433">
        <f t="shared" si="15"/>
        <v>0</v>
      </c>
      <c r="AU58" s="433">
        <f>BJ58*'Données de référence'!$C$3+Rappel_2020!BK58*'Données de référence'!$C$2+Rappel_2020!BL58*'Données de référence'!$C$4+Rappel_2020!BM58</f>
        <v>0</v>
      </c>
      <c r="AV58" s="433">
        <f t="shared" si="16"/>
        <v>0</v>
      </c>
      <c r="AW58" s="433">
        <f t="shared" si="17"/>
        <v>0</v>
      </c>
      <c r="AX58" s="433">
        <f t="shared" si="18"/>
        <v>0</v>
      </c>
      <c r="AY58" s="433">
        <f>BO58*'Données de référence'!$D$3+Rappel_2020!BP58*'Données de référence'!$D$2+Rappel_2020!BQ58*'Données de référence'!$D$4+Rappel_2020!BR58</f>
        <v>0</v>
      </c>
      <c r="AZ58" s="433">
        <f t="shared" si="19"/>
        <v>0</v>
      </c>
      <c r="BA58" s="433">
        <f>BT58*'Données de référence'!$D$3+Rappel_2020!BU58*'Données de référence'!$D$2+Rappel_2020!BV58*'Données de référence'!$D$4+Rappel_2020!BW58</f>
        <v>0</v>
      </c>
      <c r="BB58" s="433">
        <f t="shared" si="20"/>
        <v>0</v>
      </c>
      <c r="BC58" s="433">
        <f>Rappel_2020!BY58*'Données de référence'!$D$3+Rappel_2020!BZ58*'Données de référence'!$D$2+Rappel_2020!CA58*'Données de référence'!$D$4+Rappel_2020!CB58</f>
        <v>0</v>
      </c>
      <c r="BD58" s="433">
        <f t="shared" si="21"/>
        <v>0</v>
      </c>
      <c r="BE58" s="233">
        <v>106</v>
      </c>
      <c r="BF58" s="234"/>
      <c r="BG58" s="233">
        <v>200</v>
      </c>
      <c r="BH58" s="234"/>
      <c r="BI58" s="234"/>
      <c r="BJ58" s="375"/>
      <c r="BK58" s="375"/>
      <c r="BL58" s="375"/>
      <c r="BM58" s="375"/>
      <c r="BN58" s="375"/>
      <c r="BO58" s="229"/>
      <c r="BP58" s="229"/>
      <c r="BQ58" s="229"/>
      <c r="BR58" s="229"/>
      <c r="BS58" s="229"/>
      <c r="BT58" s="229"/>
      <c r="BU58" s="229"/>
      <c r="BV58" s="229"/>
      <c r="BW58" s="50"/>
      <c r="BX58" s="229"/>
      <c r="BY58" s="229"/>
      <c r="BZ58" s="229"/>
      <c r="CA58" s="229"/>
      <c r="CB58" s="229"/>
      <c r="CC58" s="229"/>
    </row>
    <row r="59" spans="1:81" ht="39.75" hidden="1" customHeight="1" x14ac:dyDescent="0.35">
      <c r="A59" s="96">
        <v>26</v>
      </c>
      <c r="B59" s="148">
        <v>3</v>
      </c>
      <c r="C59" s="96" t="s">
        <v>370</v>
      </c>
      <c r="D59" s="96" t="s">
        <v>170</v>
      </c>
      <c r="E59" s="96" t="s">
        <v>254</v>
      </c>
      <c r="F59" s="25">
        <v>58</v>
      </c>
      <c r="G59" s="199" t="s">
        <v>410</v>
      </c>
      <c r="H59" s="152" t="s">
        <v>411</v>
      </c>
      <c r="I59" s="177" t="s">
        <v>773</v>
      </c>
      <c r="J59" s="452" t="s">
        <v>114</v>
      </c>
      <c r="K59" s="452"/>
      <c r="L59" s="452" t="s">
        <v>115</v>
      </c>
      <c r="M59" s="21" t="s">
        <v>116</v>
      </c>
      <c r="N59" s="21" t="s">
        <v>774</v>
      </c>
      <c r="O59" s="21" t="s">
        <v>592</v>
      </c>
      <c r="P59" s="21"/>
      <c r="Q59" s="21"/>
      <c r="R59" s="21"/>
      <c r="S59" s="460" t="s">
        <v>125</v>
      </c>
      <c r="T59" s="461">
        <v>44287</v>
      </c>
      <c r="U59" s="25"/>
      <c r="V59" s="25"/>
      <c r="W59" s="25"/>
      <c r="X59" s="25"/>
      <c r="Y59" s="25"/>
      <c r="Z59" s="25"/>
      <c r="AA59" s="110" t="s">
        <v>415</v>
      </c>
      <c r="AB59" s="25" t="s">
        <v>127</v>
      </c>
      <c r="AC59" s="378"/>
      <c r="AD59" s="257">
        <f t="shared" si="0"/>
        <v>5656.4000000000005</v>
      </c>
      <c r="AE59" s="431">
        <f t="shared" si="1"/>
        <v>0</v>
      </c>
      <c r="AF59" s="431">
        <f t="shared" si="2"/>
        <v>5656.4000000000005</v>
      </c>
      <c r="AG59" s="250">
        <f t="shared" si="3"/>
        <v>0</v>
      </c>
      <c r="AH59" s="432">
        <f t="shared" si="4"/>
        <v>5656.4000000000005</v>
      </c>
      <c r="AI59" s="431">
        <f t="shared" si="5"/>
        <v>0</v>
      </c>
      <c r="AJ59" s="431">
        <f t="shared" si="6"/>
        <v>0</v>
      </c>
      <c r="AK59" s="431">
        <f t="shared" si="7"/>
        <v>0</v>
      </c>
      <c r="AL59" s="431">
        <f t="shared" si="8"/>
        <v>5656.4000000000005</v>
      </c>
      <c r="AM59" s="431">
        <f t="shared" si="9"/>
        <v>0</v>
      </c>
      <c r="AN59" s="431">
        <f t="shared" si="10"/>
        <v>0</v>
      </c>
      <c r="AO59" s="431">
        <f t="shared" si="11"/>
        <v>0</v>
      </c>
      <c r="AP59" s="433">
        <f t="shared" si="12"/>
        <v>7070.5</v>
      </c>
      <c r="AQ59" s="433">
        <f t="shared" si="13"/>
        <v>7070.5</v>
      </c>
      <c r="AR59" s="433">
        <f t="shared" si="14"/>
        <v>0</v>
      </c>
      <c r="AS59" s="433">
        <f>BE59*'Données de référence'!$B$3+Rappel_2020!BF59*'Données de référence'!$B$2+Rappel_2020!BG59*'Données de référence'!$B$4+Rappel_2020!BH59</f>
        <v>0</v>
      </c>
      <c r="AT59" s="433">
        <f t="shared" si="15"/>
        <v>0</v>
      </c>
      <c r="AU59" s="433">
        <f>BJ59*'Données de référence'!$C$3+Rappel_2020!BK59*'Données de référence'!$C$2+Rappel_2020!BL59*'Données de référence'!$C$4+Rappel_2020!BM59</f>
        <v>7070.5</v>
      </c>
      <c r="AV59" s="433">
        <f t="shared" si="16"/>
        <v>0</v>
      </c>
      <c r="AW59" s="433">
        <f t="shared" si="17"/>
        <v>0</v>
      </c>
      <c r="AX59" s="433">
        <f t="shared" si="18"/>
        <v>0</v>
      </c>
      <c r="AY59" s="433">
        <f>BO59*'Données de référence'!$D$3+Rappel_2020!BP59*'Données de référence'!$D$2+Rappel_2020!BQ59*'Données de référence'!$D$4+Rappel_2020!BR59</f>
        <v>0</v>
      </c>
      <c r="AZ59" s="433">
        <f t="shared" si="19"/>
        <v>0</v>
      </c>
      <c r="BA59" s="433">
        <f>BT59*'Données de référence'!$D$3+Rappel_2020!BU59*'Données de référence'!$D$2+Rappel_2020!BV59*'Données de référence'!$D$4+Rappel_2020!BW59</f>
        <v>0</v>
      </c>
      <c r="BB59" s="433">
        <f t="shared" si="20"/>
        <v>0</v>
      </c>
      <c r="BC59" s="433">
        <f>Rappel_2020!BY59*'Données de référence'!$D$3+Rappel_2020!BZ59*'Données de référence'!$D$2+Rappel_2020!CA59*'Données de référence'!$D$4+Rappel_2020!CB59</f>
        <v>0</v>
      </c>
      <c r="BD59" s="433">
        <f t="shared" si="21"/>
        <v>0</v>
      </c>
      <c r="BE59" s="48"/>
      <c r="BF59" s="48"/>
      <c r="BG59" s="48"/>
      <c r="BH59" s="48"/>
      <c r="BI59" s="48"/>
      <c r="BJ59" s="375">
        <v>50</v>
      </c>
      <c r="BK59" s="375"/>
      <c r="BL59" s="375">
        <v>50</v>
      </c>
      <c r="BM59" s="375"/>
      <c r="BN59" s="375"/>
      <c r="BO59" s="50"/>
      <c r="BP59" s="50"/>
      <c r="BQ59" s="50"/>
      <c r="BR59" s="50"/>
      <c r="BS59" s="50"/>
      <c r="BT59" s="50"/>
      <c r="BU59" s="50"/>
      <c r="BV59" s="50"/>
      <c r="BW59" s="50"/>
      <c r="BX59" s="50"/>
      <c r="BY59" s="50"/>
      <c r="BZ59" s="50"/>
      <c r="CA59" s="50"/>
      <c r="CB59" s="50"/>
      <c r="CC59" s="50"/>
    </row>
    <row r="60" spans="1:81" ht="39.75" hidden="1" customHeight="1" x14ac:dyDescent="0.35">
      <c r="A60" s="96">
        <v>26</v>
      </c>
      <c r="B60" s="96">
        <v>3</v>
      </c>
      <c r="C60" s="452" t="s">
        <v>370</v>
      </c>
      <c r="D60" s="452" t="s">
        <v>98</v>
      </c>
      <c r="E60" s="462" t="s">
        <v>371</v>
      </c>
      <c r="F60" s="25">
        <v>59</v>
      </c>
      <c r="G60" s="235" t="s">
        <v>775</v>
      </c>
      <c r="H60" s="236" t="s">
        <v>776</v>
      </c>
      <c r="I60" s="262" t="s">
        <v>777</v>
      </c>
      <c r="J60" s="96" t="s">
        <v>114</v>
      </c>
      <c r="K60" s="96"/>
      <c r="L60" s="96" t="s">
        <v>115</v>
      </c>
      <c r="M60" s="25" t="s">
        <v>569</v>
      </c>
      <c r="N60" s="80" t="s">
        <v>778</v>
      </c>
      <c r="O60" s="25" t="s">
        <v>592</v>
      </c>
      <c r="P60" s="25"/>
      <c r="Q60" s="25"/>
      <c r="R60" s="25"/>
      <c r="S60" s="25" t="s">
        <v>125</v>
      </c>
      <c r="T60" s="25" t="s">
        <v>579</v>
      </c>
      <c r="U60" s="25"/>
      <c r="V60" s="25"/>
      <c r="W60" s="25"/>
      <c r="X60" s="25"/>
      <c r="Y60" s="25"/>
      <c r="Z60" s="25"/>
      <c r="AA60" s="103" t="s">
        <v>240</v>
      </c>
      <c r="AB60" s="25" t="s">
        <v>241</v>
      </c>
      <c r="AC60" s="378"/>
      <c r="AD60" s="257">
        <f t="shared" si="0"/>
        <v>15881.600000000002</v>
      </c>
      <c r="AE60" s="431">
        <f t="shared" si="1"/>
        <v>1888</v>
      </c>
      <c r="AF60" s="431">
        <f t="shared" si="2"/>
        <v>1650.8000000000002</v>
      </c>
      <c r="AG60" s="250">
        <f t="shared" si="3"/>
        <v>12342.800000000001</v>
      </c>
      <c r="AH60" s="432">
        <f t="shared" si="4"/>
        <v>15881.600000000002</v>
      </c>
      <c r="AI60" s="431">
        <f t="shared" si="5"/>
        <v>0</v>
      </c>
      <c r="AJ60" s="431">
        <f t="shared" si="6"/>
        <v>1888</v>
      </c>
      <c r="AK60" s="431">
        <f t="shared" si="7"/>
        <v>0</v>
      </c>
      <c r="AL60" s="431">
        <f t="shared" si="8"/>
        <v>1650.8000000000002</v>
      </c>
      <c r="AM60" s="431">
        <f t="shared" si="9"/>
        <v>0</v>
      </c>
      <c r="AN60" s="431">
        <f t="shared" si="10"/>
        <v>12342.800000000001</v>
      </c>
      <c r="AO60" s="431">
        <f t="shared" si="11"/>
        <v>0</v>
      </c>
      <c r="AP60" s="433">
        <f t="shared" si="12"/>
        <v>16766.300000000003</v>
      </c>
      <c r="AQ60" s="433">
        <f t="shared" si="13"/>
        <v>16766.300000000003</v>
      </c>
      <c r="AR60" s="433">
        <f t="shared" si="14"/>
        <v>0</v>
      </c>
      <c r="AS60" s="433">
        <f>BE60*'Données de référence'!$B$3+Rappel_2020!BF60*'Données de référence'!$B$2+Rappel_2020!BG60*'Données de référence'!$B$4+Rappel_2020!BH60</f>
        <v>2360</v>
      </c>
      <c r="AT60" s="433">
        <f t="shared" si="15"/>
        <v>0</v>
      </c>
      <c r="AU60" s="433">
        <f>BJ60*'Données de référence'!$C$3+Rappel_2020!BK60*'Données de référence'!$C$2+Rappel_2020!BL60*'Données de référence'!$C$4+Rappel_2020!BM60</f>
        <v>2063.5</v>
      </c>
      <c r="AV60" s="433">
        <f t="shared" si="16"/>
        <v>0</v>
      </c>
      <c r="AW60" s="433">
        <f t="shared" si="17"/>
        <v>12342.800000000001</v>
      </c>
      <c r="AX60" s="433">
        <f t="shared" si="18"/>
        <v>0</v>
      </c>
      <c r="AY60" s="433">
        <f>BO60*'Données de référence'!$D$3+Rappel_2020!BP60*'Données de référence'!$D$2+Rappel_2020!BQ60*'Données de référence'!$D$4+Rappel_2020!BR60</f>
        <v>0</v>
      </c>
      <c r="AZ60" s="433">
        <f t="shared" si="19"/>
        <v>0</v>
      </c>
      <c r="BA60" s="433">
        <f>BT60*'Données de référence'!$D$3+Rappel_2020!BU60*'Données de référence'!$D$2+Rappel_2020!BV60*'Données de référence'!$D$4+Rappel_2020!BW60</f>
        <v>11800</v>
      </c>
      <c r="BB60" s="433">
        <f t="shared" si="20"/>
        <v>0</v>
      </c>
      <c r="BC60" s="433">
        <f>Rappel_2020!BY60*'Données de référence'!$D$3+Rappel_2020!BZ60*'Données de référence'!$D$2+Rappel_2020!CA60*'Données de référence'!$D$4+Rappel_2020!CB60</f>
        <v>0</v>
      </c>
      <c r="BD60" s="433">
        <f t="shared" si="21"/>
        <v>0</v>
      </c>
      <c r="BE60" s="111">
        <v>20</v>
      </c>
      <c r="BF60" s="48"/>
      <c r="BG60" s="48"/>
      <c r="BH60" s="48"/>
      <c r="BI60" s="48"/>
      <c r="BJ60" s="436">
        <v>10</v>
      </c>
      <c r="BK60" s="436">
        <v>10</v>
      </c>
      <c r="BL60" s="375"/>
      <c r="BM60" s="375"/>
      <c r="BN60" s="375"/>
      <c r="BO60" s="50"/>
      <c r="BP60" s="50"/>
      <c r="BQ60" s="50"/>
      <c r="BR60" s="50"/>
      <c r="BS60" s="50"/>
      <c r="BT60" s="50">
        <v>100</v>
      </c>
      <c r="BU60" s="50"/>
      <c r="BV60" s="50"/>
      <c r="BW60" s="50"/>
      <c r="BX60" s="50"/>
      <c r="BY60" s="50"/>
      <c r="BZ60" s="50"/>
      <c r="CA60" s="50"/>
      <c r="CB60" s="50"/>
      <c r="CC60" s="50"/>
    </row>
    <row r="61" spans="1:81" ht="39.75" hidden="1" customHeight="1" x14ac:dyDescent="0.35">
      <c r="A61" s="96">
        <v>26</v>
      </c>
      <c r="B61" s="96">
        <v>3</v>
      </c>
      <c r="C61" s="96" t="s">
        <v>370</v>
      </c>
      <c r="D61" s="96" t="s">
        <v>98</v>
      </c>
      <c r="E61" s="438" t="s">
        <v>175</v>
      </c>
      <c r="F61" s="25">
        <v>60</v>
      </c>
      <c r="G61" s="152" t="s">
        <v>779</v>
      </c>
      <c r="H61" s="200" t="s">
        <v>417</v>
      </c>
      <c r="I61" s="113" t="s">
        <v>780</v>
      </c>
      <c r="J61" s="96" t="s">
        <v>276</v>
      </c>
      <c r="K61" s="96" t="s">
        <v>781</v>
      </c>
      <c r="L61" s="96" t="s">
        <v>104</v>
      </c>
      <c r="M61" s="237" t="s">
        <v>116</v>
      </c>
      <c r="N61" s="80" t="s">
        <v>782</v>
      </c>
      <c r="O61" s="80" t="s">
        <v>783</v>
      </c>
      <c r="P61" s="80"/>
      <c r="Q61" s="238"/>
      <c r="R61" s="80"/>
      <c r="S61" s="80" t="s">
        <v>125</v>
      </c>
      <c r="T61" s="25" t="s">
        <v>784</v>
      </c>
      <c r="U61" s="80" t="s">
        <v>107</v>
      </c>
      <c r="V61" s="25" t="s">
        <v>598</v>
      </c>
      <c r="W61" s="25" t="s">
        <v>183</v>
      </c>
      <c r="X61" s="25" t="s">
        <v>182</v>
      </c>
      <c r="Y61" s="25"/>
      <c r="Z61" s="25"/>
      <c r="AA61" s="80" t="s">
        <v>785</v>
      </c>
      <c r="AB61" s="25" t="s">
        <v>185</v>
      </c>
      <c r="AC61" s="378"/>
      <c r="AD61" s="257">
        <f t="shared" si="0"/>
        <v>99814.34</v>
      </c>
      <c r="AE61" s="431">
        <f t="shared" si="1"/>
        <v>13216</v>
      </c>
      <c r="AF61" s="431">
        <f t="shared" si="2"/>
        <v>0</v>
      </c>
      <c r="AG61" s="250">
        <f t="shared" si="3"/>
        <v>86598.34</v>
      </c>
      <c r="AH61" s="432">
        <f t="shared" si="4"/>
        <v>99814.34</v>
      </c>
      <c r="AI61" s="431">
        <f t="shared" si="5"/>
        <v>0</v>
      </c>
      <c r="AJ61" s="431">
        <f t="shared" si="6"/>
        <v>13216</v>
      </c>
      <c r="AK61" s="431">
        <f t="shared" si="7"/>
        <v>0</v>
      </c>
      <c r="AL61" s="431">
        <f t="shared" si="8"/>
        <v>0</v>
      </c>
      <c r="AM61" s="431">
        <f t="shared" si="9"/>
        <v>0</v>
      </c>
      <c r="AN61" s="431">
        <f t="shared" si="10"/>
        <v>86598.34</v>
      </c>
      <c r="AO61" s="431">
        <f t="shared" si="11"/>
        <v>0</v>
      </c>
      <c r="AP61" s="433">
        <f t="shared" si="12"/>
        <v>103118.34</v>
      </c>
      <c r="AQ61" s="433">
        <f t="shared" si="13"/>
        <v>103118.34</v>
      </c>
      <c r="AR61" s="433">
        <f t="shared" si="14"/>
        <v>0</v>
      </c>
      <c r="AS61" s="433">
        <f>BE61*'Données de référence'!$B$3+Rappel_2020!BF61*'Données de référence'!$B$2+Rappel_2020!BG61*'Données de référence'!$B$4+Rappel_2020!BH61</f>
        <v>16520</v>
      </c>
      <c r="AT61" s="433">
        <f t="shared" si="15"/>
        <v>0</v>
      </c>
      <c r="AU61" s="433">
        <f>BJ61*'Données de référence'!$C$3+Rappel_2020!BK61*'Données de référence'!$C$2+Rappel_2020!BL61*'Données de référence'!$C$4+Rappel_2020!BM61</f>
        <v>0</v>
      </c>
      <c r="AV61" s="433">
        <f t="shared" si="16"/>
        <v>0</v>
      </c>
      <c r="AW61" s="433">
        <f t="shared" si="17"/>
        <v>86598.34</v>
      </c>
      <c r="AX61" s="433">
        <f t="shared" si="18"/>
        <v>0</v>
      </c>
      <c r="AY61" s="433">
        <f>BO61*'Données de référence'!$D$3+Rappel_2020!BP61*'Données de référence'!$D$2+Rappel_2020!BQ61*'Données de référence'!$D$4+Rappel_2020!BR61</f>
        <v>3540</v>
      </c>
      <c r="AZ61" s="433">
        <f t="shared" si="19"/>
        <v>0</v>
      </c>
      <c r="BA61" s="433">
        <f>BT61*'Données de référence'!$D$3+Rappel_2020!BU61*'Données de référence'!$D$2+Rappel_2020!BV61*'Données de référence'!$D$4+Rappel_2020!BW61</f>
        <v>79250</v>
      </c>
      <c r="BB61" s="433">
        <f t="shared" si="20"/>
        <v>0</v>
      </c>
      <c r="BC61" s="433">
        <f>Rappel_2020!BY61*'Données de référence'!$D$3+Rappel_2020!BZ61*'Données de référence'!$D$2+Rappel_2020!CA61*'Données de référence'!$D$4+Rappel_2020!CB61</f>
        <v>0</v>
      </c>
      <c r="BD61" s="433">
        <f t="shared" si="21"/>
        <v>0</v>
      </c>
      <c r="BE61" s="48">
        <v>140</v>
      </c>
      <c r="BF61" s="48"/>
      <c r="BG61" s="48"/>
      <c r="BH61" s="48"/>
      <c r="BI61" s="48"/>
      <c r="BJ61" s="375"/>
      <c r="BK61" s="375"/>
      <c r="BL61" s="375"/>
      <c r="BM61" s="375"/>
      <c r="BN61" s="375"/>
      <c r="BO61" s="50">
        <v>30</v>
      </c>
      <c r="BP61" s="50"/>
      <c r="BQ61" s="50"/>
      <c r="BR61" s="50"/>
      <c r="BS61" s="50"/>
      <c r="BT61" s="107">
        <v>550</v>
      </c>
      <c r="BU61" s="50"/>
      <c r="BV61" s="50">
        <v>150</v>
      </c>
      <c r="BW61" s="107">
        <v>1000</v>
      </c>
      <c r="BX61" s="50"/>
      <c r="BY61" s="50"/>
      <c r="BZ61" s="50"/>
      <c r="CA61" s="50"/>
      <c r="CB61" s="50"/>
      <c r="CC61" s="50"/>
    </row>
    <row r="62" spans="1:81" ht="39.75" hidden="1" customHeight="1" x14ac:dyDescent="0.35">
      <c r="A62" s="96">
        <v>26</v>
      </c>
      <c r="B62" s="96">
        <v>3</v>
      </c>
      <c r="C62" s="96" t="s">
        <v>370</v>
      </c>
      <c r="D62" s="96" t="s">
        <v>98</v>
      </c>
      <c r="E62" s="148" t="s">
        <v>371</v>
      </c>
      <c r="F62" s="25">
        <v>61</v>
      </c>
      <c r="G62" s="199" t="s">
        <v>786</v>
      </c>
      <c r="H62" s="394" t="s">
        <v>787</v>
      </c>
      <c r="I62" s="443" t="s">
        <v>788</v>
      </c>
      <c r="J62" s="96" t="s">
        <v>114</v>
      </c>
      <c r="K62" s="96"/>
      <c r="L62" s="453" t="s">
        <v>115</v>
      </c>
      <c r="M62" s="165" t="s">
        <v>165</v>
      </c>
      <c r="N62" s="205" t="s">
        <v>789</v>
      </c>
      <c r="O62" s="205" t="s">
        <v>790</v>
      </c>
      <c r="P62" s="80" t="s">
        <v>791</v>
      </c>
      <c r="Q62" s="165"/>
      <c r="R62" s="25"/>
      <c r="S62" s="25" t="s">
        <v>125</v>
      </c>
      <c r="T62" s="80" t="s">
        <v>579</v>
      </c>
      <c r="U62" s="80" t="s">
        <v>344</v>
      </c>
      <c r="V62" s="80" t="s">
        <v>182</v>
      </c>
      <c r="W62" s="25"/>
      <c r="X62" s="25"/>
      <c r="Y62" s="25"/>
      <c r="Z62" s="25"/>
      <c r="AA62" s="239" t="s">
        <v>792</v>
      </c>
      <c r="AB62" s="25" t="s">
        <v>292</v>
      </c>
      <c r="AC62" s="435"/>
      <c r="AD62" s="257">
        <f t="shared" si="0"/>
        <v>77712.639999999999</v>
      </c>
      <c r="AE62" s="431">
        <f t="shared" si="1"/>
        <v>0</v>
      </c>
      <c r="AF62" s="463">
        <f t="shared" si="2"/>
        <v>67838.399999999994</v>
      </c>
      <c r="AG62" s="250">
        <f t="shared" si="3"/>
        <v>9874.24</v>
      </c>
      <c r="AH62" s="432">
        <f t="shared" si="4"/>
        <v>33712.639999999999</v>
      </c>
      <c r="AI62" s="463">
        <f t="shared" si="5"/>
        <v>44000</v>
      </c>
      <c r="AJ62" s="431">
        <f t="shared" si="6"/>
        <v>0</v>
      </c>
      <c r="AK62" s="431">
        <f t="shared" si="7"/>
        <v>0</v>
      </c>
      <c r="AL62" s="431">
        <f t="shared" si="8"/>
        <v>23838.400000000001</v>
      </c>
      <c r="AM62" s="463">
        <f t="shared" si="9"/>
        <v>44000</v>
      </c>
      <c r="AN62" s="431">
        <f t="shared" si="10"/>
        <v>9874.24</v>
      </c>
      <c r="AO62" s="431">
        <f t="shared" si="11"/>
        <v>0</v>
      </c>
      <c r="AP62" s="433">
        <f t="shared" si="12"/>
        <v>94672.239999999991</v>
      </c>
      <c r="AQ62" s="433">
        <f t="shared" si="13"/>
        <v>39672.239999999998</v>
      </c>
      <c r="AR62" s="464">
        <f t="shared" si="14"/>
        <v>55000</v>
      </c>
      <c r="AS62" s="433">
        <f>BE62*'Données de référence'!$B$3+Rappel_2020!BF62*'Données de référence'!$B$2+Rappel_2020!BG62*'Données de référence'!$B$4+Rappel_2020!BH62</f>
        <v>0</v>
      </c>
      <c r="AT62" s="433">
        <f t="shared" si="15"/>
        <v>0</v>
      </c>
      <c r="AU62" s="433">
        <f>BJ62*'Données de référence'!$C$3+Rappel_2020!BK62*'Données de référence'!$C$2+Rappel_2020!BL62*'Données de référence'!$C$4+Rappel_2020!BM62</f>
        <v>29798</v>
      </c>
      <c r="AV62" s="464">
        <f t="shared" si="16"/>
        <v>55000</v>
      </c>
      <c r="AW62" s="433">
        <f t="shared" si="17"/>
        <v>9874.24</v>
      </c>
      <c r="AX62" s="433">
        <f t="shared" si="18"/>
        <v>0</v>
      </c>
      <c r="AY62" s="433">
        <f>BO62*'Données de référence'!$D$3+Rappel_2020!BP62*'Données de référence'!$D$2+Rappel_2020!BQ62*'Données de référence'!$D$4+Rappel_2020!BR62</f>
        <v>0</v>
      </c>
      <c r="AZ62" s="433">
        <f t="shared" si="19"/>
        <v>0</v>
      </c>
      <c r="BA62" s="433">
        <f>BT62*'Données de référence'!$D$3+Rappel_2020!BU62*'Données de référence'!$D$2+Rappel_2020!BV62*'Données de référence'!$D$4+Rappel_2020!BW62</f>
        <v>9440</v>
      </c>
      <c r="BB62" s="433">
        <f t="shared" si="20"/>
        <v>0</v>
      </c>
      <c r="BC62" s="433">
        <f>Rappel_2020!BY62*'Données de référence'!$D$3+Rappel_2020!BZ62*'Données de référence'!$D$2+Rappel_2020!CA62*'Données de référence'!$D$4+Rappel_2020!CB62</f>
        <v>0</v>
      </c>
      <c r="BD62" s="433">
        <f t="shared" si="21"/>
        <v>0</v>
      </c>
      <c r="BE62" s="106"/>
      <c r="BF62" s="106"/>
      <c r="BG62" s="106"/>
      <c r="BH62" s="106"/>
      <c r="BI62" s="106"/>
      <c r="BJ62" s="375">
        <v>300</v>
      </c>
      <c r="BK62" s="375"/>
      <c r="BL62" s="375"/>
      <c r="BM62" s="436">
        <v>5000</v>
      </c>
      <c r="BN62" s="465">
        <v>55000</v>
      </c>
      <c r="BO62" s="50"/>
      <c r="BP62" s="50"/>
      <c r="BQ62" s="50"/>
      <c r="BR62" s="50"/>
      <c r="BS62" s="50"/>
      <c r="BT62" s="50">
        <v>80</v>
      </c>
      <c r="BU62" s="50"/>
      <c r="BV62" s="50"/>
      <c r="BW62" s="50"/>
      <c r="BX62" s="50"/>
      <c r="BY62" s="50"/>
      <c r="BZ62" s="50"/>
      <c r="CA62" s="50"/>
      <c r="CB62" s="50"/>
      <c r="CC62" s="50"/>
    </row>
    <row r="63" spans="1:81" ht="39.75" hidden="1" customHeight="1" x14ac:dyDescent="0.35">
      <c r="A63" s="96">
        <v>26</v>
      </c>
      <c r="B63" s="96">
        <v>3</v>
      </c>
      <c r="C63" s="96" t="s">
        <v>370</v>
      </c>
      <c r="D63" s="96" t="s">
        <v>98</v>
      </c>
      <c r="E63" s="148" t="s">
        <v>371</v>
      </c>
      <c r="F63" s="25">
        <v>62</v>
      </c>
      <c r="G63" s="152" t="s">
        <v>426</v>
      </c>
      <c r="H63" s="156" t="s">
        <v>427</v>
      </c>
      <c r="I63" s="443" t="s">
        <v>793</v>
      </c>
      <c r="J63" s="96" t="s">
        <v>114</v>
      </c>
      <c r="K63" s="96"/>
      <c r="L63" s="240" t="s">
        <v>625</v>
      </c>
      <c r="M63" s="25" t="s">
        <v>116</v>
      </c>
      <c r="N63" s="110" t="s">
        <v>794</v>
      </c>
      <c r="O63" s="80" t="s">
        <v>795</v>
      </c>
      <c r="P63" s="80" t="s">
        <v>796</v>
      </c>
      <c r="Q63" s="25"/>
      <c r="R63" s="25"/>
      <c r="S63" s="80" t="s">
        <v>155</v>
      </c>
      <c r="T63" s="80" t="s">
        <v>574</v>
      </c>
      <c r="U63" s="25"/>
      <c r="V63" s="25"/>
      <c r="W63" s="25"/>
      <c r="X63" s="25"/>
      <c r="Y63" s="25"/>
      <c r="Z63" s="25"/>
      <c r="AA63" s="25" t="s">
        <v>109</v>
      </c>
      <c r="AB63" s="25" t="s">
        <v>110</v>
      </c>
      <c r="AC63" s="378"/>
      <c r="AD63" s="257">
        <f t="shared" si="0"/>
        <v>35024</v>
      </c>
      <c r="AE63" s="431">
        <f t="shared" si="1"/>
        <v>35024</v>
      </c>
      <c r="AF63" s="431">
        <f t="shared" si="2"/>
        <v>0</v>
      </c>
      <c r="AG63" s="250">
        <f t="shared" si="3"/>
        <v>0</v>
      </c>
      <c r="AH63" s="432">
        <f t="shared" si="4"/>
        <v>35024</v>
      </c>
      <c r="AI63" s="431">
        <f t="shared" si="5"/>
        <v>0</v>
      </c>
      <c r="AJ63" s="431">
        <f t="shared" si="6"/>
        <v>35024</v>
      </c>
      <c r="AK63" s="431">
        <f t="shared" si="7"/>
        <v>0</v>
      </c>
      <c r="AL63" s="431">
        <f t="shared" si="8"/>
        <v>0</v>
      </c>
      <c r="AM63" s="431">
        <f t="shared" si="9"/>
        <v>0</v>
      </c>
      <c r="AN63" s="431">
        <f t="shared" si="10"/>
        <v>0</v>
      </c>
      <c r="AO63" s="431">
        <f t="shared" si="11"/>
        <v>0</v>
      </c>
      <c r="AP63" s="433">
        <f t="shared" si="12"/>
        <v>43780</v>
      </c>
      <c r="AQ63" s="433">
        <f t="shared" si="13"/>
        <v>43780</v>
      </c>
      <c r="AR63" s="433">
        <f t="shared" si="14"/>
        <v>0</v>
      </c>
      <c r="AS63" s="433">
        <f>BE63*'Données de référence'!$B$3+Rappel_2020!BF63*'Données de référence'!$B$2+Rappel_2020!BG63*'Données de référence'!$B$4+Rappel_2020!BH63</f>
        <v>43780</v>
      </c>
      <c r="AT63" s="433">
        <f t="shared" si="15"/>
        <v>0</v>
      </c>
      <c r="AU63" s="433">
        <f>BJ63*'Données de référence'!$C$3+Rappel_2020!BK63*'Données de référence'!$C$2+Rappel_2020!BL63*'Données de référence'!$C$4+Rappel_2020!BM63</f>
        <v>0</v>
      </c>
      <c r="AV63" s="433">
        <f t="shared" si="16"/>
        <v>0</v>
      </c>
      <c r="AW63" s="433">
        <f t="shared" si="17"/>
        <v>0</v>
      </c>
      <c r="AX63" s="433">
        <f t="shared" si="18"/>
        <v>0</v>
      </c>
      <c r="AY63" s="433">
        <f>BO63*'Données de référence'!$D$3+Rappel_2020!BP63*'Données de référence'!$D$2+Rappel_2020!BQ63*'Données de référence'!$D$4+Rappel_2020!BR63</f>
        <v>0</v>
      </c>
      <c r="AZ63" s="433">
        <f t="shared" si="19"/>
        <v>0</v>
      </c>
      <c r="BA63" s="433">
        <f>BT63*'Données de référence'!$D$3+Rappel_2020!BU63*'Données de référence'!$D$2+Rappel_2020!BV63*'Données de référence'!$D$4+Rappel_2020!BW63</f>
        <v>0</v>
      </c>
      <c r="BB63" s="433">
        <f t="shared" si="20"/>
        <v>0</v>
      </c>
      <c r="BC63" s="433">
        <f>Rappel_2020!BY63*'Données de référence'!$D$3+Rappel_2020!BZ63*'Données de référence'!$D$2+Rappel_2020!CA63*'Données de référence'!$D$4+Rappel_2020!CB63</f>
        <v>0</v>
      </c>
      <c r="BD63" s="433">
        <f t="shared" si="21"/>
        <v>0</v>
      </c>
      <c r="BE63" s="106">
        <v>110</v>
      </c>
      <c r="BF63" s="106"/>
      <c r="BG63" s="106">
        <v>350</v>
      </c>
      <c r="BH63" s="106"/>
      <c r="BI63" s="106"/>
      <c r="BJ63" s="375"/>
      <c r="BK63" s="375"/>
      <c r="BL63" s="375"/>
      <c r="BM63" s="375"/>
      <c r="BN63" s="375"/>
      <c r="BO63" s="50"/>
      <c r="BP63" s="50"/>
      <c r="BQ63" s="50"/>
      <c r="BR63" s="50"/>
      <c r="BS63" s="50"/>
      <c r="BT63" s="50"/>
      <c r="BU63" s="50"/>
      <c r="BV63" s="50"/>
      <c r="BW63" s="50"/>
      <c r="BX63" s="50"/>
      <c r="BY63" s="50"/>
      <c r="BZ63" s="50"/>
      <c r="CA63" s="50"/>
      <c r="CB63" s="50"/>
      <c r="CC63" s="50"/>
    </row>
    <row r="64" spans="1:81" ht="58.5" hidden="1" customHeight="1" x14ac:dyDescent="0.35">
      <c r="A64" s="188">
        <v>15</v>
      </c>
      <c r="B64" s="188">
        <v>3</v>
      </c>
      <c r="C64" s="188" t="s">
        <v>370</v>
      </c>
      <c r="D64" s="188" t="s">
        <v>98</v>
      </c>
      <c r="E64" s="438" t="s">
        <v>371</v>
      </c>
      <c r="F64" s="25">
        <v>63</v>
      </c>
      <c r="G64" s="241" t="s">
        <v>429</v>
      </c>
      <c r="H64" s="151" t="s">
        <v>430</v>
      </c>
      <c r="I64" s="177" t="s">
        <v>797</v>
      </c>
      <c r="J64" s="96" t="s">
        <v>276</v>
      </c>
      <c r="K64" s="96"/>
      <c r="L64" s="240" t="s">
        <v>625</v>
      </c>
      <c r="M64" s="80" t="s">
        <v>116</v>
      </c>
      <c r="N64" s="25" t="s">
        <v>106</v>
      </c>
      <c r="O64" s="25"/>
      <c r="P64" s="25" t="s">
        <v>798</v>
      </c>
      <c r="Q64" s="25"/>
      <c r="R64" s="25"/>
      <c r="S64" s="25" t="s">
        <v>107</v>
      </c>
      <c r="T64" s="25" t="s">
        <v>206</v>
      </c>
      <c r="U64" s="25"/>
      <c r="V64" s="25"/>
      <c r="W64" s="25"/>
      <c r="X64" s="25"/>
      <c r="Y64" s="25"/>
      <c r="Z64" s="25"/>
      <c r="AA64" s="25" t="s">
        <v>109</v>
      </c>
      <c r="AB64" s="25" t="s">
        <v>110</v>
      </c>
      <c r="AC64" s="435"/>
      <c r="AD64" s="257">
        <f t="shared" si="0"/>
        <v>55040</v>
      </c>
      <c r="AE64" s="431">
        <f t="shared" si="1"/>
        <v>55040</v>
      </c>
      <c r="AF64" s="431">
        <f t="shared" si="2"/>
        <v>0</v>
      </c>
      <c r="AG64" s="250">
        <f t="shared" si="3"/>
        <v>0</v>
      </c>
      <c r="AH64" s="432">
        <f t="shared" si="4"/>
        <v>55040</v>
      </c>
      <c r="AI64" s="431">
        <f t="shared" si="5"/>
        <v>0</v>
      </c>
      <c r="AJ64" s="431">
        <f t="shared" si="6"/>
        <v>55040</v>
      </c>
      <c r="AK64" s="431">
        <f t="shared" si="7"/>
        <v>0</v>
      </c>
      <c r="AL64" s="431">
        <f t="shared" si="8"/>
        <v>0</v>
      </c>
      <c r="AM64" s="431">
        <f t="shared" si="9"/>
        <v>0</v>
      </c>
      <c r="AN64" s="431">
        <f t="shared" si="10"/>
        <v>0</v>
      </c>
      <c r="AO64" s="431">
        <f t="shared" si="11"/>
        <v>0</v>
      </c>
      <c r="AP64" s="433">
        <f t="shared" si="12"/>
        <v>68800</v>
      </c>
      <c r="AQ64" s="433">
        <f t="shared" si="13"/>
        <v>68800</v>
      </c>
      <c r="AR64" s="433">
        <f t="shared" si="14"/>
        <v>0</v>
      </c>
      <c r="AS64" s="433">
        <f>BE64*'Données de référence'!$B$3+Rappel_2020!BF64*'Données de référence'!$B$2+Rappel_2020!BG64*'Données de référence'!$B$4+Rappel_2020!BH64</f>
        <v>68800</v>
      </c>
      <c r="AT64" s="433">
        <f t="shared" si="15"/>
        <v>0</v>
      </c>
      <c r="AU64" s="433">
        <f>BJ64*'Données de référence'!$C$3+Rappel_2020!BK64*'Données de référence'!$C$2+Rappel_2020!BL64*'Données de référence'!$C$4+Rappel_2020!BM64</f>
        <v>0</v>
      </c>
      <c r="AV64" s="433">
        <f t="shared" si="16"/>
        <v>0</v>
      </c>
      <c r="AW64" s="433">
        <f t="shared" si="17"/>
        <v>0</v>
      </c>
      <c r="AX64" s="433">
        <f t="shared" si="18"/>
        <v>0</v>
      </c>
      <c r="AY64" s="433">
        <f>BO64*'Données de référence'!$D$3+Rappel_2020!BP64*'Données de référence'!$D$2+Rappel_2020!BQ64*'Données de référence'!$D$4+Rappel_2020!BR64</f>
        <v>0</v>
      </c>
      <c r="AZ64" s="433">
        <f t="shared" si="19"/>
        <v>0</v>
      </c>
      <c r="BA64" s="433">
        <f>BT64*'Données de référence'!$D$3+Rappel_2020!BU64*'Données de référence'!$D$2+Rappel_2020!BV64*'Données de référence'!$D$4+Rappel_2020!BW64</f>
        <v>0</v>
      </c>
      <c r="BB64" s="433">
        <f t="shared" si="20"/>
        <v>0</v>
      </c>
      <c r="BC64" s="433">
        <f>Rappel_2020!BY64*'Données de référence'!$D$3+Rappel_2020!BZ64*'Données de référence'!$D$2+Rappel_2020!CA64*'Données de référence'!$D$4+Rappel_2020!CB64</f>
        <v>0</v>
      </c>
      <c r="BD64" s="433">
        <f t="shared" si="21"/>
        <v>0</v>
      </c>
      <c r="BE64" s="106">
        <v>240</v>
      </c>
      <c r="BF64" s="106"/>
      <c r="BG64" s="106">
        <v>460</v>
      </c>
      <c r="BH64" s="106"/>
      <c r="BI64" s="106"/>
      <c r="BJ64" s="375"/>
      <c r="BK64" s="375"/>
      <c r="BL64" s="375"/>
      <c r="BM64" s="375"/>
      <c r="BN64" s="375"/>
      <c r="BO64" s="50"/>
      <c r="BP64" s="50"/>
      <c r="BQ64" s="50"/>
      <c r="BR64" s="50"/>
      <c r="BS64" s="50"/>
      <c r="BT64" s="50"/>
      <c r="BU64" s="50"/>
      <c r="BV64" s="50"/>
      <c r="BW64" s="50"/>
      <c r="BX64" s="50"/>
      <c r="BY64" s="50"/>
      <c r="BZ64" s="50"/>
      <c r="CA64" s="50"/>
      <c r="CB64" s="50"/>
      <c r="CC64" s="50"/>
    </row>
    <row r="65" spans="1:81" ht="39.75" hidden="1" customHeight="1" x14ac:dyDescent="0.35">
      <c r="A65" s="96">
        <v>26</v>
      </c>
      <c r="B65" s="96">
        <v>3</v>
      </c>
      <c r="C65" s="96" t="s">
        <v>370</v>
      </c>
      <c r="D65" s="96" t="s">
        <v>98</v>
      </c>
      <c r="E65" s="148" t="s">
        <v>371</v>
      </c>
      <c r="F65" s="25">
        <v>64</v>
      </c>
      <c r="G65" s="199" t="s">
        <v>799</v>
      </c>
      <c r="H65" s="151" t="s">
        <v>800</v>
      </c>
      <c r="I65" s="177" t="s">
        <v>801</v>
      </c>
      <c r="J65" s="96" t="s">
        <v>245</v>
      </c>
      <c r="K65" s="96"/>
      <c r="L65" s="96" t="s">
        <v>115</v>
      </c>
      <c r="M65" s="25" t="s">
        <v>566</v>
      </c>
      <c r="N65" s="25" t="s">
        <v>802</v>
      </c>
      <c r="O65" s="80" t="s">
        <v>550</v>
      </c>
      <c r="P65" s="25" t="s">
        <v>569</v>
      </c>
      <c r="Q65" s="25"/>
      <c r="R65" s="25"/>
      <c r="S65" s="25" t="s">
        <v>125</v>
      </c>
      <c r="T65" s="25" t="s">
        <v>579</v>
      </c>
      <c r="U65" s="25"/>
      <c r="V65" s="25"/>
      <c r="W65" s="25"/>
      <c r="X65" s="25"/>
      <c r="Y65" s="25"/>
      <c r="Z65" s="25"/>
      <c r="AA65" s="25" t="s">
        <v>803</v>
      </c>
      <c r="AB65" s="25" t="s">
        <v>127</v>
      </c>
      <c r="AC65" s="378"/>
      <c r="AD65" s="257">
        <f t="shared" si="0"/>
        <v>10356.400000000001</v>
      </c>
      <c r="AE65" s="431">
        <f t="shared" si="1"/>
        <v>0</v>
      </c>
      <c r="AF65" s="431">
        <f t="shared" si="2"/>
        <v>10356.400000000001</v>
      </c>
      <c r="AG65" s="250">
        <f t="shared" si="3"/>
        <v>0</v>
      </c>
      <c r="AH65" s="432">
        <f t="shared" si="4"/>
        <v>10356.400000000001</v>
      </c>
      <c r="AI65" s="431">
        <f t="shared" si="5"/>
        <v>0</v>
      </c>
      <c r="AJ65" s="431">
        <f t="shared" si="6"/>
        <v>0</v>
      </c>
      <c r="AK65" s="431">
        <f t="shared" si="7"/>
        <v>0</v>
      </c>
      <c r="AL65" s="431">
        <f t="shared" si="8"/>
        <v>10356.400000000001</v>
      </c>
      <c r="AM65" s="431">
        <f t="shared" si="9"/>
        <v>0</v>
      </c>
      <c r="AN65" s="431">
        <f t="shared" si="10"/>
        <v>0</v>
      </c>
      <c r="AO65" s="431">
        <f t="shared" si="11"/>
        <v>0</v>
      </c>
      <c r="AP65" s="433">
        <f t="shared" si="12"/>
        <v>12945.5</v>
      </c>
      <c r="AQ65" s="433">
        <f t="shared" si="13"/>
        <v>12945.5</v>
      </c>
      <c r="AR65" s="433">
        <f t="shared" si="14"/>
        <v>0</v>
      </c>
      <c r="AS65" s="433">
        <f>BE65*'Données de référence'!$B$3+Rappel_2020!BF65*'Données de référence'!$B$2+Rappel_2020!BG65*'Données de référence'!$B$4+Rappel_2020!BH65</f>
        <v>0</v>
      </c>
      <c r="AT65" s="433">
        <f t="shared" si="15"/>
        <v>0</v>
      </c>
      <c r="AU65" s="433">
        <f>BJ65*'Données de référence'!$C$3+Rappel_2020!BK65*'Données de référence'!$C$2+Rappel_2020!BL65*'Données de référence'!$C$4+Rappel_2020!BM65</f>
        <v>12945.5</v>
      </c>
      <c r="AV65" s="433">
        <f t="shared" si="16"/>
        <v>0</v>
      </c>
      <c r="AW65" s="433">
        <f t="shared" si="17"/>
        <v>0</v>
      </c>
      <c r="AX65" s="433">
        <f t="shared" si="18"/>
        <v>0</v>
      </c>
      <c r="AY65" s="433">
        <f>BO65*'Données de référence'!$D$3+Rappel_2020!BP65*'Données de référence'!$D$2+Rappel_2020!BQ65*'Données de référence'!$D$4+Rappel_2020!BR65</f>
        <v>0</v>
      </c>
      <c r="AZ65" s="433">
        <f t="shared" si="19"/>
        <v>0</v>
      </c>
      <c r="BA65" s="433">
        <f>BT65*'Données de référence'!$D$3+Rappel_2020!BU65*'Données de référence'!$D$2+Rappel_2020!BV65*'Données de référence'!$D$4+Rappel_2020!BW65</f>
        <v>0</v>
      </c>
      <c r="BB65" s="433">
        <f t="shared" si="20"/>
        <v>0</v>
      </c>
      <c r="BC65" s="433">
        <f>Rappel_2020!BY65*'Données de référence'!$D$3+Rappel_2020!BZ65*'Données de référence'!$D$2+Rappel_2020!CA65*'Données de référence'!$D$4+Rappel_2020!CB65</f>
        <v>0</v>
      </c>
      <c r="BD65" s="433">
        <f t="shared" si="21"/>
        <v>0</v>
      </c>
      <c r="BE65" s="48"/>
      <c r="BF65" s="48"/>
      <c r="BG65" s="48"/>
      <c r="BH65" s="48"/>
      <c r="BI65" s="48"/>
      <c r="BJ65" s="375">
        <v>50</v>
      </c>
      <c r="BK65" s="375"/>
      <c r="BL65" s="375">
        <v>150</v>
      </c>
      <c r="BM65" s="375"/>
      <c r="BN65" s="375"/>
      <c r="BO65" s="50"/>
      <c r="BP65" s="50"/>
      <c r="BQ65" s="50"/>
      <c r="BR65" s="50"/>
      <c r="BS65" s="50"/>
      <c r="BT65" s="50"/>
      <c r="BU65" s="50"/>
      <c r="BV65" s="50"/>
      <c r="BW65" s="50"/>
      <c r="BX65" s="50"/>
      <c r="BY65" s="50"/>
      <c r="BZ65" s="50"/>
      <c r="CA65" s="50"/>
      <c r="CB65" s="50"/>
      <c r="CC65" s="50"/>
    </row>
    <row r="66" spans="1:81" ht="39.75" hidden="1" customHeight="1" x14ac:dyDescent="0.35">
      <c r="A66" s="188">
        <v>36</v>
      </c>
      <c r="B66" s="188">
        <v>4</v>
      </c>
      <c r="C66" s="188" t="s">
        <v>437</v>
      </c>
      <c r="D66" s="188" t="s">
        <v>170</v>
      </c>
      <c r="E66" s="438" t="s">
        <v>364</v>
      </c>
      <c r="F66" s="25">
        <v>65</v>
      </c>
      <c r="G66" s="152" t="s">
        <v>438</v>
      </c>
      <c r="H66" s="156" t="s">
        <v>804</v>
      </c>
      <c r="I66" s="442" t="s">
        <v>805</v>
      </c>
      <c r="J66" s="96" t="s">
        <v>103</v>
      </c>
      <c r="K66" s="188"/>
      <c r="L66" s="96" t="s">
        <v>104</v>
      </c>
      <c r="M66" s="25" t="s">
        <v>116</v>
      </c>
      <c r="N66" s="25" t="s">
        <v>106</v>
      </c>
      <c r="O66" s="25"/>
      <c r="P66" s="25"/>
      <c r="Q66" s="25"/>
      <c r="R66" s="25"/>
      <c r="S66" s="25" t="s">
        <v>155</v>
      </c>
      <c r="T66" s="25" t="s">
        <v>574</v>
      </c>
      <c r="U66" s="25" t="s">
        <v>125</v>
      </c>
      <c r="V66" s="25" t="s">
        <v>182</v>
      </c>
      <c r="W66" s="25"/>
      <c r="X66" s="25"/>
      <c r="Y66" s="25"/>
      <c r="Z66" s="25"/>
      <c r="AA66" s="25" t="s">
        <v>240</v>
      </c>
      <c r="AB66" s="25" t="s">
        <v>241</v>
      </c>
      <c r="AC66" s="378"/>
      <c r="AD66" s="257">
        <f t="shared" si="0"/>
        <v>110383.70000000001</v>
      </c>
      <c r="AE66" s="431">
        <f t="shared" si="1"/>
        <v>8024</v>
      </c>
      <c r="AF66" s="431">
        <f t="shared" si="2"/>
        <v>6598.4000000000005</v>
      </c>
      <c r="AG66" s="250">
        <f t="shared" si="3"/>
        <v>95761.3</v>
      </c>
      <c r="AH66" s="432">
        <f t="shared" si="4"/>
        <v>110383.70000000001</v>
      </c>
      <c r="AI66" s="431">
        <f t="shared" si="5"/>
        <v>0</v>
      </c>
      <c r="AJ66" s="431">
        <f t="shared" si="6"/>
        <v>8024</v>
      </c>
      <c r="AK66" s="431">
        <f t="shared" si="7"/>
        <v>0</v>
      </c>
      <c r="AL66" s="431">
        <f t="shared" si="8"/>
        <v>6598.4000000000005</v>
      </c>
      <c r="AM66" s="431">
        <f t="shared" si="9"/>
        <v>0</v>
      </c>
      <c r="AN66" s="431">
        <f t="shared" si="10"/>
        <v>95761.3</v>
      </c>
      <c r="AO66" s="431">
        <f t="shared" si="11"/>
        <v>0</v>
      </c>
      <c r="AP66" s="433">
        <f t="shared" si="12"/>
        <v>114039.3</v>
      </c>
      <c r="AQ66" s="433">
        <f t="shared" si="13"/>
        <v>114039.3</v>
      </c>
      <c r="AR66" s="433">
        <f t="shared" si="14"/>
        <v>0</v>
      </c>
      <c r="AS66" s="433">
        <f>BE66*'Données de référence'!$B$3+Rappel_2020!BF66*'Données de référence'!$B$2+Rappel_2020!BG66*'Données de référence'!$B$4+Rappel_2020!BH66</f>
        <v>10030</v>
      </c>
      <c r="AT66" s="433">
        <f t="shared" si="15"/>
        <v>0</v>
      </c>
      <c r="AU66" s="433">
        <f>BJ66*'Données de référence'!$C$3+Rappel_2020!BK66*'Données de référence'!$C$2+Rappel_2020!BL66*'Données de référence'!$C$4+Rappel_2020!BM66</f>
        <v>8248</v>
      </c>
      <c r="AV66" s="433">
        <f t="shared" si="16"/>
        <v>0</v>
      </c>
      <c r="AW66" s="433">
        <f t="shared" si="17"/>
        <v>95761.3</v>
      </c>
      <c r="AX66" s="433">
        <f t="shared" si="18"/>
        <v>0</v>
      </c>
      <c r="AY66" s="433">
        <f>BO66*'Données de référence'!$D$3+Rappel_2020!BP66*'Données de référence'!$D$2+Rappel_2020!BQ66*'Données de référence'!$D$4+Rappel_2020!BR66</f>
        <v>8850</v>
      </c>
      <c r="AZ66" s="433">
        <f t="shared" si="19"/>
        <v>0</v>
      </c>
      <c r="BA66" s="433">
        <f>BT66*'Données de référence'!$D$3+Rappel_2020!BU66*'Données de référence'!$D$2+Rappel_2020!BV66*'Données de référence'!$D$4+Rappel_2020!BW66</f>
        <v>5900</v>
      </c>
      <c r="BB66" s="433">
        <f t="shared" si="20"/>
        <v>0</v>
      </c>
      <c r="BC66" s="433">
        <f>Rappel_2020!BY66*'Données de référence'!$D$3+Rappel_2020!BZ66*'Données de référence'!$D$2+Rappel_2020!CA66*'Données de référence'!$D$4+Rappel_2020!CB66</f>
        <v>76800</v>
      </c>
      <c r="BD66" s="433">
        <f t="shared" si="21"/>
        <v>0</v>
      </c>
      <c r="BE66" s="48">
        <v>85</v>
      </c>
      <c r="BF66" s="48"/>
      <c r="BG66" s="48"/>
      <c r="BH66" s="48"/>
      <c r="BI66" s="48"/>
      <c r="BJ66" s="375">
        <v>10</v>
      </c>
      <c r="BK66" s="375">
        <v>60</v>
      </c>
      <c r="BL66" s="375"/>
      <c r="BM66" s="375"/>
      <c r="BN66" s="375"/>
      <c r="BO66" s="50">
        <v>75</v>
      </c>
      <c r="BP66" s="50"/>
      <c r="BQ66" s="50"/>
      <c r="BR66" s="50"/>
      <c r="BS66" s="50"/>
      <c r="BT66" s="50">
        <v>50</v>
      </c>
      <c r="BU66" s="50"/>
      <c r="BV66" s="50"/>
      <c r="BW66" s="50"/>
      <c r="BX66" s="50"/>
      <c r="BY66" s="50"/>
      <c r="BZ66" s="50">
        <v>400</v>
      </c>
      <c r="CA66" s="50"/>
      <c r="CB66" s="50"/>
      <c r="CC66" s="50"/>
    </row>
    <row r="67" spans="1:81" ht="39.75" hidden="1" customHeight="1" x14ac:dyDescent="0.35">
      <c r="A67" s="96">
        <v>6</v>
      </c>
      <c r="B67" s="96">
        <v>4</v>
      </c>
      <c r="C67" s="96" t="s">
        <v>437</v>
      </c>
      <c r="D67" s="96" t="s">
        <v>214</v>
      </c>
      <c r="E67" s="438" t="s">
        <v>364</v>
      </c>
      <c r="F67" s="25">
        <v>66</v>
      </c>
      <c r="G67" s="152" t="s">
        <v>443</v>
      </c>
      <c r="H67" s="242" t="s">
        <v>444</v>
      </c>
      <c r="I67" s="439" t="s">
        <v>806</v>
      </c>
      <c r="J67" s="96" t="s">
        <v>103</v>
      </c>
      <c r="K67" s="96"/>
      <c r="L67" s="96" t="s">
        <v>104</v>
      </c>
      <c r="M67" s="25" t="s">
        <v>116</v>
      </c>
      <c r="N67" s="25" t="s">
        <v>106</v>
      </c>
      <c r="O67" s="25"/>
      <c r="P67" s="25"/>
      <c r="Q67" s="25"/>
      <c r="R67" s="25"/>
      <c r="S67" s="25" t="s">
        <v>338</v>
      </c>
      <c r="T67" s="25" t="s">
        <v>182</v>
      </c>
      <c r="U67" s="25" t="s">
        <v>252</v>
      </c>
      <c r="V67" s="25" t="s">
        <v>182</v>
      </c>
      <c r="W67" s="25"/>
      <c r="X67" s="25"/>
      <c r="Y67" s="25"/>
      <c r="Z67" s="25"/>
      <c r="AA67" s="105" t="s">
        <v>299</v>
      </c>
      <c r="AB67" s="25" t="s">
        <v>143</v>
      </c>
      <c r="AC67" s="378"/>
      <c r="AD67" s="257">
        <f t="shared" ref="AD67:AD75" si="22">AE67+AF67+AG67</f>
        <v>13446.33</v>
      </c>
      <c r="AE67" s="431">
        <f t="shared" ref="AE67:AE75" si="23">AJ67+AK67</f>
        <v>0</v>
      </c>
      <c r="AF67" s="431">
        <f t="shared" ref="AF67:AF75" si="24">AL67+AM67</f>
        <v>0</v>
      </c>
      <c r="AG67" s="250">
        <f t="shared" ref="AG67:AG75" si="25">(AN67+AO67)</f>
        <v>13446.33</v>
      </c>
      <c r="AH67" s="432">
        <f t="shared" ref="AH67:AH75" si="26">AJ67+AL67+AN67</f>
        <v>13446.33</v>
      </c>
      <c r="AI67" s="431">
        <f t="shared" ref="AI67:AI75" si="27">AK67+AM67+AO67</f>
        <v>0</v>
      </c>
      <c r="AJ67" s="431">
        <f t="shared" ref="AJ67:AJ75" si="28">0.8*AS67</f>
        <v>0</v>
      </c>
      <c r="AK67" s="431">
        <f t="shared" ref="AK67:AK75" si="29">0.8*AT67</f>
        <v>0</v>
      </c>
      <c r="AL67" s="431">
        <f t="shared" ref="AL67:AL75" si="30">0.8*AU67</f>
        <v>0</v>
      </c>
      <c r="AM67" s="431">
        <f t="shared" ref="AM67:AM75" si="31">0.8*AV67</f>
        <v>0</v>
      </c>
      <c r="AN67" s="431">
        <f t="shared" ref="AN67:AN75" si="32">AW67</f>
        <v>13446.33</v>
      </c>
      <c r="AO67" s="431">
        <f t="shared" ref="AO67:AO75" si="33">AX67</f>
        <v>0</v>
      </c>
      <c r="AP67" s="433">
        <f t="shared" ref="AP67:AP75" si="34">AQ67+AR67</f>
        <v>13446.33</v>
      </c>
      <c r="AQ67" s="433">
        <f t="shared" ref="AQ67:AQ75" si="35">AS67+AU67+AW67</f>
        <v>13446.33</v>
      </c>
      <c r="AR67" s="433">
        <f t="shared" ref="AR67:AR75" si="36">AT67+AV67+AX67</f>
        <v>0</v>
      </c>
      <c r="AS67" s="433">
        <f>BE67*'Données de référence'!$B$3+Rappel_2020!BF67*'Données de référence'!$B$2+Rappel_2020!BG67*'Données de référence'!$B$4+Rappel_2020!BH67</f>
        <v>0</v>
      </c>
      <c r="AT67" s="433">
        <f t="shared" ref="AT67:AT75" si="37">BI67</f>
        <v>0</v>
      </c>
      <c r="AU67" s="433">
        <f>BJ67*'Données de référence'!$C$3+Rappel_2020!BK67*'Données de référence'!$C$2+Rappel_2020!BL67*'Données de référence'!$C$4+Rappel_2020!BM67</f>
        <v>0</v>
      </c>
      <c r="AV67" s="433">
        <f t="shared" ref="AV67:AV75" si="38">BN67</f>
        <v>0</v>
      </c>
      <c r="AW67" s="433">
        <f t="shared" ref="AW67:AW75" si="39">(AY67+BA67+BC67)*1.046</f>
        <v>13446.33</v>
      </c>
      <c r="AX67" s="433">
        <f t="shared" ref="AX67:AX75" si="40">AZ67+BB67+BD67</f>
        <v>0</v>
      </c>
      <c r="AY67" s="433">
        <f>BO67*'Données de référence'!$D$3+Rappel_2020!BP67*'Données de référence'!$D$2+Rappel_2020!BQ67*'Données de référence'!$D$4+Rappel_2020!BR67</f>
        <v>12855</v>
      </c>
      <c r="AZ67" s="433">
        <f t="shared" ref="AZ67:AZ75" si="41">BS67</f>
        <v>0</v>
      </c>
      <c r="BA67" s="433">
        <f>BT67*'Données de référence'!$D$3+Rappel_2020!BU67*'Données de référence'!$D$2+Rappel_2020!BV67*'Données de référence'!$D$4+Rappel_2020!BW67</f>
        <v>0</v>
      </c>
      <c r="BB67" s="433">
        <f t="shared" ref="BB67:BB75" si="42">BX67</f>
        <v>0</v>
      </c>
      <c r="BC67" s="433">
        <f>Rappel_2020!BY67*'Données de référence'!$D$3+Rappel_2020!BZ67*'Données de référence'!$D$2+Rappel_2020!CA67*'Données de référence'!$D$4+Rappel_2020!CB67</f>
        <v>0</v>
      </c>
      <c r="BD67" s="433">
        <f t="shared" ref="BD67:BD75" si="43">CC67</f>
        <v>0</v>
      </c>
      <c r="BE67" s="48"/>
      <c r="BF67" s="48"/>
      <c r="BG67" s="48"/>
      <c r="BH67" s="48"/>
      <c r="BI67" s="48"/>
      <c r="BJ67" s="375"/>
      <c r="BK67" s="375"/>
      <c r="BL67" s="375"/>
      <c r="BM67" s="375"/>
      <c r="BN67" s="375"/>
      <c r="BO67" s="50">
        <v>75</v>
      </c>
      <c r="BP67" s="50"/>
      <c r="BQ67" s="50">
        <v>45</v>
      </c>
      <c r="BR67" s="50"/>
      <c r="BS67" s="50"/>
      <c r="BT67" s="50"/>
      <c r="BU67" s="50"/>
      <c r="BV67" s="50"/>
      <c r="BW67" s="50"/>
      <c r="BX67" s="50"/>
      <c r="BY67" s="50"/>
      <c r="BZ67" s="50"/>
      <c r="CA67" s="50"/>
      <c r="CB67" s="50"/>
      <c r="CC67" s="50"/>
    </row>
    <row r="68" spans="1:81" ht="39.75" hidden="1" customHeight="1" x14ac:dyDescent="0.35">
      <c r="A68" s="96">
        <v>36</v>
      </c>
      <c r="B68" s="96">
        <v>4</v>
      </c>
      <c r="C68" s="96" t="s">
        <v>437</v>
      </c>
      <c r="D68" s="96" t="s">
        <v>170</v>
      </c>
      <c r="E68" s="438" t="s">
        <v>447</v>
      </c>
      <c r="F68" s="25">
        <v>67</v>
      </c>
      <c r="G68" s="152" t="s">
        <v>448</v>
      </c>
      <c r="H68" s="156" t="s">
        <v>449</v>
      </c>
      <c r="I68" s="442" t="s">
        <v>807</v>
      </c>
      <c r="J68" s="96" t="s">
        <v>103</v>
      </c>
      <c r="K68" s="96"/>
      <c r="L68" s="96" t="s">
        <v>104</v>
      </c>
      <c r="M68" s="25" t="s">
        <v>116</v>
      </c>
      <c r="N68" s="25" t="s">
        <v>106</v>
      </c>
      <c r="O68" s="25"/>
      <c r="P68" s="25"/>
      <c r="Q68" s="25"/>
      <c r="R68" s="25"/>
      <c r="S68" s="25" t="s">
        <v>155</v>
      </c>
      <c r="T68" s="25" t="s">
        <v>574</v>
      </c>
      <c r="U68" s="25" t="s">
        <v>183</v>
      </c>
      <c r="V68" s="25" t="s">
        <v>182</v>
      </c>
      <c r="W68" s="25"/>
      <c r="X68" s="25"/>
      <c r="Y68" s="25"/>
      <c r="Z68" s="25"/>
      <c r="AA68" s="25" t="s">
        <v>808</v>
      </c>
      <c r="AB68" s="25" t="s">
        <v>241</v>
      </c>
      <c r="AC68" s="378"/>
      <c r="AD68" s="257">
        <f t="shared" si="22"/>
        <v>297540.18</v>
      </c>
      <c r="AE68" s="431">
        <f t="shared" si="23"/>
        <v>15104</v>
      </c>
      <c r="AF68" s="431">
        <f t="shared" si="24"/>
        <v>20235.36</v>
      </c>
      <c r="AG68" s="250">
        <f t="shared" si="25"/>
        <v>262200.82</v>
      </c>
      <c r="AH68" s="432">
        <f t="shared" si="26"/>
        <v>297540.18</v>
      </c>
      <c r="AI68" s="431">
        <f t="shared" si="27"/>
        <v>0</v>
      </c>
      <c r="AJ68" s="431">
        <f t="shared" si="28"/>
        <v>15104</v>
      </c>
      <c r="AK68" s="431">
        <f t="shared" si="29"/>
        <v>0</v>
      </c>
      <c r="AL68" s="431">
        <f t="shared" si="30"/>
        <v>20235.36</v>
      </c>
      <c r="AM68" s="431">
        <f t="shared" si="31"/>
        <v>0</v>
      </c>
      <c r="AN68" s="431">
        <f t="shared" si="32"/>
        <v>262200.82</v>
      </c>
      <c r="AO68" s="431">
        <f t="shared" si="33"/>
        <v>0</v>
      </c>
      <c r="AP68" s="433">
        <f t="shared" si="34"/>
        <v>306375.02</v>
      </c>
      <c r="AQ68" s="433">
        <f t="shared" si="35"/>
        <v>306375.02</v>
      </c>
      <c r="AR68" s="433">
        <f t="shared" si="36"/>
        <v>0</v>
      </c>
      <c r="AS68" s="433">
        <f>BE68*'Données de référence'!$B$3+Rappel_2020!BF68*'Données de référence'!$B$2+Rappel_2020!BG68*'Données de référence'!$B$4+Rappel_2020!BH68</f>
        <v>18880</v>
      </c>
      <c r="AT68" s="433">
        <f t="shared" si="37"/>
        <v>0</v>
      </c>
      <c r="AU68" s="433">
        <f>BJ68*'Données de référence'!$C$3+Rappel_2020!BK68*'Données de référence'!$C$2+Rappel_2020!BL68*'Données de référence'!$C$4+Rappel_2020!BM68</f>
        <v>25294.2</v>
      </c>
      <c r="AV68" s="433">
        <f t="shared" si="38"/>
        <v>0</v>
      </c>
      <c r="AW68" s="433">
        <f t="shared" si="39"/>
        <v>262200.82</v>
      </c>
      <c r="AX68" s="433">
        <f t="shared" si="40"/>
        <v>0</v>
      </c>
      <c r="AY68" s="433">
        <f>BO68*'Données de référence'!$D$3+Rappel_2020!BP68*'Données de référence'!$D$2+Rappel_2020!BQ68*'Données de référence'!$D$4+Rappel_2020!BR68</f>
        <v>25380</v>
      </c>
      <c r="AZ68" s="433">
        <f t="shared" si="41"/>
        <v>0</v>
      </c>
      <c r="BA68" s="433">
        <f>BT68*'Données de référence'!$D$3+Rappel_2020!BU68*'Données de référence'!$D$2+Rappel_2020!BV68*'Données de référence'!$D$4+Rappel_2020!BW68</f>
        <v>33420</v>
      </c>
      <c r="BB68" s="433">
        <f t="shared" si="42"/>
        <v>0</v>
      </c>
      <c r="BC68" s="433">
        <f>Rappel_2020!BY68*'Données de référence'!$D$3+Rappel_2020!BZ68*'Données de référence'!$D$2+Rappel_2020!CA68*'Données de référence'!$D$4+Rappel_2020!CB68</f>
        <v>191870</v>
      </c>
      <c r="BD68" s="433">
        <f t="shared" si="43"/>
        <v>0</v>
      </c>
      <c r="BE68" s="106">
        <v>160</v>
      </c>
      <c r="BF68" s="48"/>
      <c r="BG68" s="48"/>
      <c r="BH68" s="48"/>
      <c r="BI68" s="48"/>
      <c r="BJ68" s="436">
        <v>150</v>
      </c>
      <c r="BK68" s="375">
        <v>80</v>
      </c>
      <c r="BL68" s="375"/>
      <c r="BM68" s="436">
        <v>3000</v>
      </c>
      <c r="BN68" s="375"/>
      <c r="BO68" s="119">
        <v>150</v>
      </c>
      <c r="BP68" s="65">
        <v>40</v>
      </c>
      <c r="BQ68" s="50"/>
      <c r="BR68" s="50"/>
      <c r="BS68" s="50"/>
      <c r="BT68" s="50">
        <v>250</v>
      </c>
      <c r="BU68" s="50">
        <v>10</v>
      </c>
      <c r="BV68" s="50"/>
      <c r="BW68" s="50">
        <v>2000</v>
      </c>
      <c r="BX68" s="50"/>
      <c r="BY68" s="50"/>
      <c r="BZ68" s="107">
        <v>800</v>
      </c>
      <c r="CA68" s="107">
        <v>430</v>
      </c>
      <c r="CB68" s="50"/>
      <c r="CC68" s="50"/>
    </row>
    <row r="69" spans="1:81" ht="39.75" hidden="1" customHeight="1" x14ac:dyDescent="0.35">
      <c r="A69" s="96">
        <v>36</v>
      </c>
      <c r="B69" s="96">
        <v>4</v>
      </c>
      <c r="C69" s="96" t="s">
        <v>437</v>
      </c>
      <c r="D69" s="96" t="s">
        <v>170</v>
      </c>
      <c r="E69" s="438" t="s">
        <v>447</v>
      </c>
      <c r="F69" s="25">
        <v>68</v>
      </c>
      <c r="G69" s="152" t="s">
        <v>451</v>
      </c>
      <c r="H69" s="151" t="s">
        <v>809</v>
      </c>
      <c r="I69" s="264" t="s">
        <v>810</v>
      </c>
      <c r="J69" s="96" t="s">
        <v>103</v>
      </c>
      <c r="K69" s="96"/>
      <c r="L69" s="96" t="s">
        <v>104</v>
      </c>
      <c r="M69" s="25" t="s">
        <v>105</v>
      </c>
      <c r="N69" s="25" t="s">
        <v>106</v>
      </c>
      <c r="O69" s="25"/>
      <c r="P69" s="25"/>
      <c r="Q69" s="25"/>
      <c r="R69" s="25"/>
      <c r="S69" s="25" t="s">
        <v>183</v>
      </c>
      <c r="T69" s="25" t="s">
        <v>182</v>
      </c>
      <c r="U69" s="25" t="s">
        <v>107</v>
      </c>
      <c r="V69" s="25" t="s">
        <v>574</v>
      </c>
      <c r="W69" s="25"/>
      <c r="X69" s="25"/>
      <c r="Y69" s="25"/>
      <c r="Z69" s="25"/>
      <c r="AA69" s="25" t="s">
        <v>240</v>
      </c>
      <c r="AB69" s="25" t="s">
        <v>241</v>
      </c>
      <c r="AC69" s="378"/>
      <c r="AD69" s="257">
        <f t="shared" si="22"/>
        <v>159263.16</v>
      </c>
      <c r="AE69" s="431">
        <f t="shared" si="23"/>
        <v>16048</v>
      </c>
      <c r="AF69" s="431">
        <f t="shared" si="24"/>
        <v>20561.2</v>
      </c>
      <c r="AG69" s="250">
        <f t="shared" si="25"/>
        <v>122653.96</v>
      </c>
      <c r="AH69" s="432">
        <f t="shared" si="26"/>
        <v>159263.16</v>
      </c>
      <c r="AI69" s="431">
        <f t="shared" si="27"/>
        <v>0</v>
      </c>
      <c r="AJ69" s="431">
        <f t="shared" si="28"/>
        <v>16048</v>
      </c>
      <c r="AK69" s="431">
        <f t="shared" si="29"/>
        <v>0</v>
      </c>
      <c r="AL69" s="431">
        <f t="shared" si="30"/>
        <v>20561.2</v>
      </c>
      <c r="AM69" s="431">
        <f t="shared" si="31"/>
        <v>0</v>
      </c>
      <c r="AN69" s="431">
        <f t="shared" si="32"/>
        <v>122653.96</v>
      </c>
      <c r="AO69" s="431">
        <f t="shared" si="33"/>
        <v>0</v>
      </c>
      <c r="AP69" s="433">
        <f t="shared" si="34"/>
        <v>168415.46000000002</v>
      </c>
      <c r="AQ69" s="433">
        <f t="shared" si="35"/>
        <v>168415.46000000002</v>
      </c>
      <c r="AR69" s="433">
        <f t="shared" si="36"/>
        <v>0</v>
      </c>
      <c r="AS69" s="433">
        <f>BE69*'Données de référence'!$B$3+Rappel_2020!BF69*'Données de référence'!$B$2+Rappel_2020!BG69*'Données de référence'!$B$4+Rappel_2020!BH69</f>
        <v>20060</v>
      </c>
      <c r="AT69" s="433">
        <f t="shared" si="37"/>
        <v>0</v>
      </c>
      <c r="AU69" s="433">
        <f>BJ69*'Données de référence'!$C$3+Rappel_2020!BK69*'Données de référence'!$C$2+Rappel_2020!BL69*'Données de référence'!$C$4+Rappel_2020!BM69</f>
        <v>25701.5</v>
      </c>
      <c r="AV69" s="433">
        <f t="shared" si="38"/>
        <v>0</v>
      </c>
      <c r="AW69" s="433">
        <f t="shared" si="39"/>
        <v>122653.96</v>
      </c>
      <c r="AX69" s="433">
        <f t="shared" si="40"/>
        <v>0</v>
      </c>
      <c r="AY69" s="433">
        <f>BO69*'Données de référence'!$D$3+Rappel_2020!BP69*'Données de référence'!$D$2+Rappel_2020!BQ69*'Données de référence'!$D$4+Rappel_2020!BR69</f>
        <v>8850</v>
      </c>
      <c r="AZ69" s="433">
        <f t="shared" si="41"/>
        <v>0</v>
      </c>
      <c r="BA69" s="433">
        <f>BT69*'Données de référence'!$D$3+Rappel_2020!BU69*'Données de référence'!$D$2+Rappel_2020!BV69*'Données de référence'!$D$4+Rappel_2020!BW69</f>
        <v>18960</v>
      </c>
      <c r="BB69" s="433">
        <f t="shared" si="42"/>
        <v>0</v>
      </c>
      <c r="BC69" s="433">
        <f>Rappel_2020!BY69*'Données de référence'!$D$3+Rappel_2020!BZ69*'Données de référence'!$D$2+Rappel_2020!CA69*'Données de référence'!$D$4+Rappel_2020!CB69</f>
        <v>89450</v>
      </c>
      <c r="BD69" s="433">
        <f t="shared" si="43"/>
        <v>0</v>
      </c>
      <c r="BE69" s="48">
        <v>170</v>
      </c>
      <c r="BF69" s="48"/>
      <c r="BG69" s="48"/>
      <c r="BH69" s="48"/>
      <c r="BI69" s="48"/>
      <c r="BJ69" s="375">
        <v>125</v>
      </c>
      <c r="BK69" s="375">
        <v>100</v>
      </c>
      <c r="BL69" s="375"/>
      <c r="BM69" s="436">
        <v>3000</v>
      </c>
      <c r="BN69" s="375"/>
      <c r="BO69" s="65">
        <v>75</v>
      </c>
      <c r="BP69" s="50"/>
      <c r="BQ69" s="50"/>
      <c r="BR69" s="50"/>
      <c r="BS69" s="50"/>
      <c r="BT69" s="50">
        <v>120</v>
      </c>
      <c r="BU69" s="107">
        <v>25</v>
      </c>
      <c r="BV69" s="50"/>
      <c r="BW69" s="50"/>
      <c r="BX69" s="50"/>
      <c r="BY69" s="50"/>
      <c r="BZ69" s="50">
        <v>200</v>
      </c>
      <c r="CA69" s="50">
        <v>450</v>
      </c>
      <c r="CB69" s="50">
        <v>11000</v>
      </c>
      <c r="CC69" s="50"/>
    </row>
    <row r="70" spans="1:81" ht="39.75" hidden="1" customHeight="1" x14ac:dyDescent="0.35">
      <c r="A70" s="96">
        <v>32</v>
      </c>
      <c r="B70" s="96">
        <v>4</v>
      </c>
      <c r="C70" s="96" t="s">
        <v>454</v>
      </c>
      <c r="D70" s="96" t="s">
        <v>170</v>
      </c>
      <c r="E70" s="438" t="s">
        <v>266</v>
      </c>
      <c r="F70" s="25">
        <v>69</v>
      </c>
      <c r="G70" s="152" t="s">
        <v>455</v>
      </c>
      <c r="H70" s="151" t="s">
        <v>811</v>
      </c>
      <c r="I70" s="264" t="s">
        <v>812</v>
      </c>
      <c r="J70" s="96" t="s">
        <v>103</v>
      </c>
      <c r="K70" s="96"/>
      <c r="L70" s="96" t="s">
        <v>104</v>
      </c>
      <c r="M70" s="80" t="s">
        <v>105</v>
      </c>
      <c r="N70" s="80" t="s">
        <v>106</v>
      </c>
      <c r="O70" s="81"/>
      <c r="P70" s="81"/>
      <c r="Q70" s="25"/>
      <c r="R70" s="81"/>
      <c r="S70" s="80" t="s">
        <v>125</v>
      </c>
      <c r="T70" s="80" t="s">
        <v>659</v>
      </c>
      <c r="U70" s="80" t="s">
        <v>222</v>
      </c>
      <c r="V70" s="80" t="s">
        <v>562</v>
      </c>
      <c r="W70" s="25"/>
      <c r="X70" s="25"/>
      <c r="Y70" s="25"/>
      <c r="Z70" s="25"/>
      <c r="AA70" s="80" t="s">
        <v>660</v>
      </c>
      <c r="AB70" s="80" t="s">
        <v>241</v>
      </c>
      <c r="AC70" s="378"/>
      <c r="AD70" s="257">
        <f t="shared" si="22"/>
        <v>87254.68</v>
      </c>
      <c r="AE70" s="431">
        <f t="shared" si="23"/>
        <v>68440</v>
      </c>
      <c r="AF70" s="431">
        <f t="shared" si="24"/>
        <v>11095.2</v>
      </c>
      <c r="AG70" s="250">
        <f t="shared" si="25"/>
        <v>7719.4800000000005</v>
      </c>
      <c r="AH70" s="432">
        <f t="shared" si="26"/>
        <v>87254.68</v>
      </c>
      <c r="AI70" s="431">
        <f t="shared" si="27"/>
        <v>0</v>
      </c>
      <c r="AJ70" s="431">
        <f t="shared" si="28"/>
        <v>68440</v>
      </c>
      <c r="AK70" s="431">
        <f t="shared" si="29"/>
        <v>0</v>
      </c>
      <c r="AL70" s="431">
        <f t="shared" si="30"/>
        <v>11095.2</v>
      </c>
      <c r="AM70" s="431">
        <f t="shared" si="31"/>
        <v>0</v>
      </c>
      <c r="AN70" s="431">
        <f t="shared" si="32"/>
        <v>7719.4800000000005</v>
      </c>
      <c r="AO70" s="431">
        <f t="shared" si="33"/>
        <v>0</v>
      </c>
      <c r="AP70" s="433">
        <f t="shared" si="34"/>
        <v>107138.48</v>
      </c>
      <c r="AQ70" s="433">
        <f t="shared" si="35"/>
        <v>107138.48</v>
      </c>
      <c r="AR70" s="433">
        <f t="shared" si="36"/>
        <v>0</v>
      </c>
      <c r="AS70" s="433">
        <f>BE70*'Données de référence'!$B$3+Rappel_2020!BF70*'Données de référence'!$B$2+Rappel_2020!BG70*'Données de référence'!$B$4+Rappel_2020!BH70</f>
        <v>85550</v>
      </c>
      <c r="AT70" s="433">
        <f t="shared" si="37"/>
        <v>0</v>
      </c>
      <c r="AU70" s="433">
        <f>BJ70*'Données de référence'!$C$3+Rappel_2020!BK70*'Données de référence'!$C$2+Rappel_2020!BL70*'Données de référence'!$C$4+Rappel_2020!BM70</f>
        <v>13869</v>
      </c>
      <c r="AV70" s="433">
        <f t="shared" si="38"/>
        <v>0</v>
      </c>
      <c r="AW70" s="433">
        <f t="shared" si="39"/>
        <v>7719.4800000000005</v>
      </c>
      <c r="AX70" s="433">
        <f t="shared" si="40"/>
        <v>0</v>
      </c>
      <c r="AY70" s="433">
        <f>BO70*'Données de référence'!$D$3+Rappel_2020!BP70*'Données de référence'!$D$2+Rappel_2020!BQ70*'Données de référence'!$D$4+Rappel_2020!BR70</f>
        <v>4430</v>
      </c>
      <c r="AZ70" s="433">
        <f t="shared" si="41"/>
        <v>0</v>
      </c>
      <c r="BA70" s="433">
        <f>BT70*'Données de référence'!$D$3+Rappel_2020!BU70*'Données de référence'!$D$2+Rappel_2020!BV70*'Données de référence'!$D$4+Rappel_2020!BW70</f>
        <v>2950</v>
      </c>
      <c r="BB70" s="433">
        <f t="shared" si="42"/>
        <v>0</v>
      </c>
      <c r="BC70" s="433">
        <f>Rappel_2020!BY70*'Données de référence'!$D$3+Rappel_2020!BZ70*'Données de référence'!$D$2+Rappel_2020!CA70*'Données de référence'!$D$4+Rappel_2020!CB70</f>
        <v>0</v>
      </c>
      <c r="BD70" s="433">
        <f t="shared" si="43"/>
        <v>0</v>
      </c>
      <c r="BE70" s="48">
        <v>725</v>
      </c>
      <c r="BF70" s="48"/>
      <c r="BG70" s="48"/>
      <c r="BH70" s="48"/>
      <c r="BI70" s="48"/>
      <c r="BJ70" s="375"/>
      <c r="BK70" s="375">
        <v>100</v>
      </c>
      <c r="BL70" s="375"/>
      <c r="BM70" s="375">
        <v>1500</v>
      </c>
      <c r="BN70" s="375"/>
      <c r="BO70" s="50">
        <v>30</v>
      </c>
      <c r="BP70" s="50"/>
      <c r="BQ70" s="50">
        <v>10</v>
      </c>
      <c r="BR70" s="50"/>
      <c r="BS70" s="50"/>
      <c r="BT70" s="119">
        <v>25</v>
      </c>
      <c r="BU70" s="50"/>
      <c r="BV70" s="50"/>
      <c r="BW70" s="50"/>
      <c r="BX70" s="50"/>
      <c r="BY70" s="50"/>
      <c r="BZ70" s="50"/>
      <c r="CA70" s="50"/>
      <c r="CB70" s="50"/>
      <c r="CC70" s="50"/>
    </row>
    <row r="71" spans="1:81" ht="39.75" hidden="1" customHeight="1" x14ac:dyDescent="0.35">
      <c r="A71" s="96">
        <v>32</v>
      </c>
      <c r="B71" s="96">
        <v>4</v>
      </c>
      <c r="C71" s="96" t="s">
        <v>454</v>
      </c>
      <c r="D71" s="96" t="s">
        <v>225</v>
      </c>
      <c r="E71" s="438" t="s">
        <v>458</v>
      </c>
      <c r="F71" s="25">
        <v>70</v>
      </c>
      <c r="G71" s="152" t="s">
        <v>459</v>
      </c>
      <c r="H71" s="151" t="s">
        <v>459</v>
      </c>
      <c r="I71" s="154" t="s">
        <v>460</v>
      </c>
      <c r="J71" s="96" t="s">
        <v>103</v>
      </c>
      <c r="K71" s="96"/>
      <c r="L71" s="96" t="s">
        <v>104</v>
      </c>
      <c r="M71" s="25" t="s">
        <v>165</v>
      </c>
      <c r="N71" s="25" t="s">
        <v>813</v>
      </c>
      <c r="O71" s="25" t="s">
        <v>106</v>
      </c>
      <c r="P71" s="25"/>
      <c r="Q71" s="25"/>
      <c r="R71" s="25"/>
      <c r="S71" s="25" t="s">
        <v>298</v>
      </c>
      <c r="T71" s="25" t="s">
        <v>182</v>
      </c>
      <c r="U71" s="25"/>
      <c r="V71" s="25"/>
      <c r="W71" s="25"/>
      <c r="X71" s="25"/>
      <c r="Y71" s="25"/>
      <c r="Z71" s="25"/>
      <c r="AA71" s="80" t="s">
        <v>660</v>
      </c>
      <c r="AB71" s="80" t="s">
        <v>110</v>
      </c>
      <c r="AC71" s="378"/>
      <c r="AD71" s="257">
        <f t="shared" si="22"/>
        <v>40000</v>
      </c>
      <c r="AE71" s="431">
        <f t="shared" si="23"/>
        <v>40000</v>
      </c>
      <c r="AF71" s="431">
        <f t="shared" si="24"/>
        <v>0</v>
      </c>
      <c r="AG71" s="250">
        <f t="shared" si="25"/>
        <v>0</v>
      </c>
      <c r="AH71" s="432">
        <v>40000</v>
      </c>
      <c r="AI71" s="431">
        <f t="shared" si="27"/>
        <v>0</v>
      </c>
      <c r="AJ71" s="431">
        <v>40000</v>
      </c>
      <c r="AK71" s="431">
        <f t="shared" si="29"/>
        <v>0</v>
      </c>
      <c r="AL71" s="431">
        <f t="shared" si="30"/>
        <v>0</v>
      </c>
      <c r="AM71" s="431">
        <f t="shared" si="31"/>
        <v>0</v>
      </c>
      <c r="AN71" s="431">
        <f t="shared" si="32"/>
        <v>0</v>
      </c>
      <c r="AO71" s="431">
        <f t="shared" si="33"/>
        <v>0</v>
      </c>
      <c r="AP71" s="433">
        <f t="shared" si="34"/>
        <v>40000</v>
      </c>
      <c r="AQ71" s="466">
        <f t="shared" si="35"/>
        <v>40000</v>
      </c>
      <c r="AR71" s="433">
        <f t="shared" si="36"/>
        <v>0</v>
      </c>
      <c r="AS71" s="466">
        <f>BE71*'Données de référence'!$B$3+Rappel_2020!BF71*'Données de référence'!$B$2+Rappel_2020!BG71*'Données de référence'!$B$4+Rappel_2020!BH71</f>
        <v>40000</v>
      </c>
      <c r="AT71" s="433">
        <f t="shared" si="37"/>
        <v>0</v>
      </c>
      <c r="AU71" s="433">
        <f>BJ71*'Données de référence'!$C$3+Rappel_2020!BK71*'Données de référence'!$C$2+Rappel_2020!BL71*'Données de référence'!$C$4+Rappel_2020!BM71</f>
        <v>0</v>
      </c>
      <c r="AV71" s="433">
        <f t="shared" si="38"/>
        <v>0</v>
      </c>
      <c r="AW71" s="433">
        <f t="shared" si="39"/>
        <v>0</v>
      </c>
      <c r="AX71" s="433">
        <f t="shared" si="40"/>
        <v>0</v>
      </c>
      <c r="AY71" s="433">
        <f>BO71*'Données de référence'!$D$3+Rappel_2020!BP71*'Données de référence'!$D$2+Rappel_2020!BQ71*'Données de référence'!$D$4+Rappel_2020!BR71</f>
        <v>0</v>
      </c>
      <c r="AZ71" s="433">
        <f t="shared" si="41"/>
        <v>0</v>
      </c>
      <c r="BA71" s="433">
        <f>BT71*'Données de référence'!$D$3+Rappel_2020!BU71*'Données de référence'!$D$2+Rappel_2020!BV71*'Données de référence'!$D$4+Rappel_2020!BW71</f>
        <v>0</v>
      </c>
      <c r="BB71" s="433">
        <f t="shared" si="42"/>
        <v>0</v>
      </c>
      <c r="BC71" s="433">
        <f>Rappel_2020!BY71*'Données de référence'!$D$3+Rappel_2020!BZ71*'Données de référence'!$D$2+Rappel_2020!CA71*'Données de référence'!$D$4+Rappel_2020!CB71</f>
        <v>0</v>
      </c>
      <c r="BD71" s="433">
        <f t="shared" si="43"/>
        <v>0</v>
      </c>
      <c r="BE71" s="48"/>
      <c r="BF71" s="48"/>
      <c r="BG71" s="48"/>
      <c r="BH71" s="106">
        <v>40000</v>
      </c>
      <c r="BI71" s="48"/>
      <c r="BJ71" s="375"/>
      <c r="BK71" s="375"/>
      <c r="BL71" s="375"/>
      <c r="BM71" s="375"/>
      <c r="BN71" s="375"/>
      <c r="BO71" s="50"/>
      <c r="BP71" s="50"/>
      <c r="BQ71" s="50"/>
      <c r="BR71" s="50"/>
      <c r="BS71" s="50"/>
      <c r="BT71" s="50"/>
      <c r="BU71" s="50"/>
      <c r="BV71" s="50"/>
      <c r="BW71" s="50"/>
      <c r="BX71" s="50"/>
      <c r="BY71" s="50"/>
      <c r="BZ71" s="50"/>
      <c r="CA71" s="50"/>
      <c r="CB71" s="50"/>
      <c r="CC71" s="50"/>
    </row>
    <row r="72" spans="1:81" ht="39.75" hidden="1" customHeight="1" x14ac:dyDescent="0.35">
      <c r="A72" s="96">
        <v>32</v>
      </c>
      <c r="B72" s="96">
        <v>4</v>
      </c>
      <c r="C72" s="96" t="s">
        <v>454</v>
      </c>
      <c r="D72" s="96" t="s">
        <v>225</v>
      </c>
      <c r="E72" s="438" t="s">
        <v>458</v>
      </c>
      <c r="F72" s="25">
        <v>71</v>
      </c>
      <c r="G72" s="152" t="s">
        <v>461</v>
      </c>
      <c r="H72" s="156" t="s">
        <v>814</v>
      </c>
      <c r="I72" s="168" t="s">
        <v>815</v>
      </c>
      <c r="J72" s="96" t="s">
        <v>276</v>
      </c>
      <c r="K72" s="96"/>
      <c r="L72" s="96" t="s">
        <v>115</v>
      </c>
      <c r="M72" s="80" t="s">
        <v>116</v>
      </c>
      <c r="N72" s="25" t="s">
        <v>106</v>
      </c>
      <c r="O72" s="25"/>
      <c r="P72" s="25"/>
      <c r="Q72" s="80"/>
      <c r="R72" s="25"/>
      <c r="S72" s="25" t="s">
        <v>298</v>
      </c>
      <c r="T72" s="25" t="s">
        <v>579</v>
      </c>
      <c r="U72" s="25"/>
      <c r="V72" s="25"/>
      <c r="W72" s="25"/>
      <c r="X72" s="25"/>
      <c r="Y72" s="25"/>
      <c r="Z72" s="25"/>
      <c r="AA72" s="80" t="s">
        <v>660</v>
      </c>
      <c r="AB72" s="80" t="s">
        <v>110</v>
      </c>
      <c r="AC72" s="435"/>
      <c r="AD72" s="257">
        <f t="shared" si="22"/>
        <v>44368</v>
      </c>
      <c r="AE72" s="431">
        <f t="shared" si="23"/>
        <v>44368</v>
      </c>
      <c r="AF72" s="431">
        <f t="shared" si="24"/>
        <v>0</v>
      </c>
      <c r="AG72" s="250">
        <f t="shared" si="25"/>
        <v>0</v>
      </c>
      <c r="AH72" s="432">
        <f t="shared" si="26"/>
        <v>44368</v>
      </c>
      <c r="AI72" s="431">
        <f t="shared" si="27"/>
        <v>0</v>
      </c>
      <c r="AJ72" s="431">
        <f t="shared" si="28"/>
        <v>44368</v>
      </c>
      <c r="AK72" s="431">
        <f t="shared" si="29"/>
        <v>0</v>
      </c>
      <c r="AL72" s="431">
        <f t="shared" si="30"/>
        <v>0</v>
      </c>
      <c r="AM72" s="431">
        <f t="shared" si="31"/>
        <v>0</v>
      </c>
      <c r="AN72" s="431">
        <f t="shared" si="32"/>
        <v>0</v>
      </c>
      <c r="AO72" s="431">
        <f t="shared" si="33"/>
        <v>0</v>
      </c>
      <c r="AP72" s="433">
        <f t="shared" si="34"/>
        <v>55460</v>
      </c>
      <c r="AQ72" s="433">
        <f t="shared" si="35"/>
        <v>55460</v>
      </c>
      <c r="AR72" s="433">
        <f t="shared" si="36"/>
        <v>0</v>
      </c>
      <c r="AS72" s="433">
        <f>BE72*'Données de référence'!$B$3+Rappel_2020!BF72*'Données de référence'!$B$2+Rappel_2020!BG72*'Données de référence'!$B$4+Rappel_2020!BH72</f>
        <v>55460</v>
      </c>
      <c r="AT72" s="433">
        <f t="shared" si="37"/>
        <v>0</v>
      </c>
      <c r="AU72" s="433">
        <f>BJ72*'Données de référence'!$C$3+Rappel_2020!BK72*'Données de référence'!$C$2+Rappel_2020!BL72*'Données de référence'!$C$4+Rappel_2020!BM72</f>
        <v>0</v>
      </c>
      <c r="AV72" s="433">
        <f t="shared" si="38"/>
        <v>0</v>
      </c>
      <c r="AW72" s="433">
        <f t="shared" si="39"/>
        <v>0</v>
      </c>
      <c r="AX72" s="433">
        <f t="shared" si="40"/>
        <v>0</v>
      </c>
      <c r="AY72" s="433">
        <f>BO72*'Données de référence'!$D$3+Rappel_2020!BP72*'Données de référence'!$D$2+Rappel_2020!BQ72*'Données de référence'!$D$4+Rappel_2020!BR72</f>
        <v>0</v>
      </c>
      <c r="AZ72" s="433">
        <f t="shared" si="41"/>
        <v>0</v>
      </c>
      <c r="BA72" s="433">
        <f>BT72*'Données de référence'!$D$3+Rappel_2020!BU72*'Données de référence'!$D$2+Rappel_2020!BV72*'Données de référence'!$D$4+Rappel_2020!BW72</f>
        <v>0</v>
      </c>
      <c r="BB72" s="433">
        <f t="shared" si="42"/>
        <v>0</v>
      </c>
      <c r="BC72" s="433">
        <f>Rappel_2020!BY72*'Données de référence'!$D$3+Rappel_2020!BZ72*'Données de référence'!$D$2+Rappel_2020!CA72*'Données de référence'!$D$4+Rappel_2020!CB72</f>
        <v>0</v>
      </c>
      <c r="BD72" s="433">
        <f t="shared" si="43"/>
        <v>0</v>
      </c>
      <c r="BE72" s="106">
        <v>470</v>
      </c>
      <c r="BF72" s="48"/>
      <c r="BG72" s="48"/>
      <c r="BH72" s="48"/>
      <c r="BI72" s="48"/>
      <c r="BJ72" s="375"/>
      <c r="BK72" s="375"/>
      <c r="BL72" s="375"/>
      <c r="BM72" s="375"/>
      <c r="BN72" s="375"/>
      <c r="BO72" s="50"/>
      <c r="BP72" s="50"/>
      <c r="BQ72" s="50"/>
      <c r="BR72" s="50"/>
      <c r="BS72" s="50"/>
      <c r="BT72" s="50"/>
      <c r="BU72" s="50"/>
      <c r="BV72" s="50"/>
      <c r="BW72" s="50"/>
      <c r="BX72" s="50"/>
      <c r="BY72" s="50"/>
      <c r="BZ72" s="50"/>
      <c r="CA72" s="50"/>
      <c r="CB72" s="50"/>
      <c r="CC72" s="50"/>
    </row>
    <row r="73" spans="1:81" ht="39.75" hidden="1" customHeight="1" x14ac:dyDescent="0.35">
      <c r="A73" s="96">
        <v>6</v>
      </c>
      <c r="B73" s="96">
        <v>4</v>
      </c>
      <c r="C73" s="96" t="s">
        <v>465</v>
      </c>
      <c r="D73" s="96" t="s">
        <v>170</v>
      </c>
      <c r="E73" s="438" t="s">
        <v>466</v>
      </c>
      <c r="F73" s="25">
        <v>72</v>
      </c>
      <c r="G73" s="152" t="s">
        <v>816</v>
      </c>
      <c r="H73" s="156" t="s">
        <v>817</v>
      </c>
      <c r="I73" s="442" t="s">
        <v>818</v>
      </c>
      <c r="J73" s="96" t="s">
        <v>103</v>
      </c>
      <c r="K73" s="96"/>
      <c r="L73" s="96" t="s">
        <v>104</v>
      </c>
      <c r="M73" s="25" t="s">
        <v>116</v>
      </c>
      <c r="N73" s="25" t="s">
        <v>622</v>
      </c>
      <c r="O73" s="80" t="s">
        <v>819</v>
      </c>
      <c r="P73" s="25"/>
      <c r="Q73" s="25"/>
      <c r="R73" s="25"/>
      <c r="S73" s="80" t="s">
        <v>155</v>
      </c>
      <c r="T73" s="80" t="s">
        <v>574</v>
      </c>
      <c r="U73" s="25" t="s">
        <v>125</v>
      </c>
      <c r="V73" s="25" t="s">
        <v>579</v>
      </c>
      <c r="W73" s="25"/>
      <c r="X73" s="25"/>
      <c r="Y73" s="25"/>
      <c r="Z73" s="25"/>
      <c r="AA73" s="25" t="s">
        <v>820</v>
      </c>
      <c r="AB73" s="25" t="s">
        <v>241</v>
      </c>
      <c r="AC73" s="378"/>
      <c r="AD73" s="257">
        <f t="shared" si="22"/>
        <v>142576.36000000002</v>
      </c>
      <c r="AE73" s="431">
        <f t="shared" si="23"/>
        <v>10856</v>
      </c>
      <c r="AF73" s="463">
        <f t="shared" si="24"/>
        <v>52789.200000000004</v>
      </c>
      <c r="AG73" s="250">
        <f t="shared" si="25"/>
        <v>78931.16</v>
      </c>
      <c r="AH73" s="432">
        <f t="shared" si="26"/>
        <v>142576.36000000002</v>
      </c>
      <c r="AI73" s="431">
        <f t="shared" si="27"/>
        <v>0</v>
      </c>
      <c r="AJ73" s="431">
        <f t="shared" si="28"/>
        <v>10856</v>
      </c>
      <c r="AK73" s="431">
        <f t="shared" si="29"/>
        <v>0</v>
      </c>
      <c r="AL73" s="463">
        <f t="shared" si="30"/>
        <v>52789.200000000004</v>
      </c>
      <c r="AM73" s="431">
        <f t="shared" si="31"/>
        <v>0</v>
      </c>
      <c r="AN73" s="431">
        <f t="shared" si="32"/>
        <v>78931.16</v>
      </c>
      <c r="AO73" s="431">
        <f t="shared" si="33"/>
        <v>0</v>
      </c>
      <c r="AP73" s="433">
        <f t="shared" si="34"/>
        <v>158487.66</v>
      </c>
      <c r="AQ73" s="433">
        <f t="shared" si="35"/>
        <v>158487.66</v>
      </c>
      <c r="AR73" s="433">
        <f t="shared" si="36"/>
        <v>0</v>
      </c>
      <c r="AS73" s="433">
        <f>BE73*'Données de référence'!$B$3+Rappel_2020!BF73*'Données de référence'!$B$2+Rappel_2020!BG73*'Données de référence'!$B$4+Rappel_2020!BH73</f>
        <v>13570</v>
      </c>
      <c r="AT73" s="433">
        <f t="shared" si="37"/>
        <v>0</v>
      </c>
      <c r="AU73" s="464">
        <f>BJ73*'Données de référence'!$C$3+Rappel_2020!BK73*'Données de référence'!$C$2+Rappel_2020!BL73*'Données de référence'!$C$4+Rappel_2020!BM73</f>
        <v>65986.5</v>
      </c>
      <c r="AV73" s="433">
        <f t="shared" si="38"/>
        <v>0</v>
      </c>
      <c r="AW73" s="433">
        <f t="shared" si="39"/>
        <v>78931.16</v>
      </c>
      <c r="AX73" s="433">
        <f t="shared" si="40"/>
        <v>0</v>
      </c>
      <c r="AY73" s="433">
        <f>BO73*'Données de référence'!$D$3+Rappel_2020!BP73*'Données de référence'!$D$2+Rappel_2020!BQ73*'Données de référence'!$D$4+Rappel_2020!BR73</f>
        <v>28880</v>
      </c>
      <c r="AZ73" s="433">
        <f t="shared" si="41"/>
        <v>0</v>
      </c>
      <c r="BA73" s="433">
        <f>BT73*'Données de référence'!$D$3+Rappel_2020!BU73*'Données de référence'!$D$2+Rappel_2020!BV73*'Données de référence'!$D$4+Rappel_2020!BW73</f>
        <v>46580</v>
      </c>
      <c r="BB73" s="433">
        <f t="shared" si="42"/>
        <v>0</v>
      </c>
      <c r="BC73" s="433">
        <f>Rappel_2020!BY73*'Données de référence'!$D$3+Rappel_2020!BZ73*'Données de référence'!$D$2+Rappel_2020!CA73*'Données de référence'!$D$4+Rappel_2020!CB73</f>
        <v>0</v>
      </c>
      <c r="BD73" s="433">
        <f t="shared" si="43"/>
        <v>0</v>
      </c>
      <c r="BE73" s="48">
        <v>115</v>
      </c>
      <c r="BF73" s="48"/>
      <c r="BG73" s="48"/>
      <c r="BH73" s="48"/>
      <c r="BI73" s="48"/>
      <c r="BJ73" s="375">
        <v>400</v>
      </c>
      <c r="BK73" s="375">
        <v>250</v>
      </c>
      <c r="BL73" s="375"/>
      <c r="BM73" s="465">
        <v>2000</v>
      </c>
      <c r="BN73" s="375"/>
      <c r="BO73" s="65">
        <v>150</v>
      </c>
      <c r="BP73" s="65">
        <v>40</v>
      </c>
      <c r="BQ73" s="50"/>
      <c r="BR73" s="65">
        <v>3500</v>
      </c>
      <c r="BS73" s="50"/>
      <c r="BT73" s="50">
        <v>310</v>
      </c>
      <c r="BU73" s="50"/>
      <c r="BV73" s="50"/>
      <c r="BW73" s="50">
        <v>10000</v>
      </c>
      <c r="BX73" s="50"/>
      <c r="BY73" s="50"/>
      <c r="BZ73" s="50"/>
      <c r="CA73" s="50"/>
      <c r="CB73" s="50"/>
      <c r="CC73" s="50"/>
    </row>
    <row r="74" spans="1:81" ht="39.75" hidden="1" customHeight="1" x14ac:dyDescent="0.35">
      <c r="A74" s="96">
        <v>36</v>
      </c>
      <c r="B74" s="96">
        <v>4</v>
      </c>
      <c r="C74" s="96" t="s">
        <v>471</v>
      </c>
      <c r="D74" s="148" t="s">
        <v>170</v>
      </c>
      <c r="E74" s="438" t="s">
        <v>472</v>
      </c>
      <c r="F74" s="25">
        <v>73</v>
      </c>
      <c r="G74" s="152" t="s">
        <v>473</v>
      </c>
      <c r="H74" s="151" t="s">
        <v>474</v>
      </c>
      <c r="I74" s="264" t="s">
        <v>821</v>
      </c>
      <c r="J74" s="96" t="s">
        <v>103</v>
      </c>
      <c r="K74" s="96"/>
      <c r="L74" s="96" t="s">
        <v>104</v>
      </c>
      <c r="M74" s="25" t="s">
        <v>116</v>
      </c>
      <c r="N74" s="25" t="s">
        <v>106</v>
      </c>
      <c r="O74" s="25"/>
      <c r="P74" s="25"/>
      <c r="Q74" s="25"/>
      <c r="R74" s="25"/>
      <c r="S74" s="25" t="s">
        <v>107</v>
      </c>
      <c r="T74" s="25" t="s">
        <v>784</v>
      </c>
      <c r="U74" s="25" t="s">
        <v>822</v>
      </c>
      <c r="V74" s="25" t="s">
        <v>182</v>
      </c>
      <c r="W74" s="25" t="s">
        <v>306</v>
      </c>
      <c r="X74" s="25" t="s">
        <v>182</v>
      </c>
      <c r="Y74" s="25"/>
      <c r="Z74" s="25"/>
      <c r="AA74" s="80" t="s">
        <v>477</v>
      </c>
      <c r="AB74" s="25" t="s">
        <v>241</v>
      </c>
      <c r="AC74" s="378"/>
      <c r="AD74" s="257">
        <f t="shared" si="22"/>
        <v>93378.91</v>
      </c>
      <c r="AE74" s="431">
        <f t="shared" si="23"/>
        <v>5664</v>
      </c>
      <c r="AF74" s="431">
        <f t="shared" si="24"/>
        <v>19740.600000000002</v>
      </c>
      <c r="AG74" s="250">
        <f t="shared" si="25"/>
        <v>67974.31</v>
      </c>
      <c r="AH74" s="432">
        <f t="shared" si="26"/>
        <v>93378.91</v>
      </c>
      <c r="AI74" s="431">
        <f t="shared" si="27"/>
        <v>0</v>
      </c>
      <c r="AJ74" s="431">
        <f t="shared" si="28"/>
        <v>5664</v>
      </c>
      <c r="AK74" s="431">
        <f t="shared" si="29"/>
        <v>0</v>
      </c>
      <c r="AL74" s="431">
        <f t="shared" si="30"/>
        <v>19740.600000000002</v>
      </c>
      <c r="AM74" s="431">
        <f t="shared" si="31"/>
        <v>0</v>
      </c>
      <c r="AN74" s="431">
        <f t="shared" si="32"/>
        <v>67974.31</v>
      </c>
      <c r="AO74" s="431">
        <f t="shared" si="33"/>
        <v>0</v>
      </c>
      <c r="AP74" s="433">
        <f t="shared" si="34"/>
        <v>99730.06</v>
      </c>
      <c r="AQ74" s="433">
        <f t="shared" si="35"/>
        <v>99730.06</v>
      </c>
      <c r="AR74" s="433">
        <f t="shared" si="36"/>
        <v>0</v>
      </c>
      <c r="AS74" s="433">
        <f>BE74*'Données de référence'!$B$3+Rappel_2020!BF74*'Données de référence'!$B$2+Rappel_2020!BG74*'Données de référence'!$B$4+Rappel_2020!BH74</f>
        <v>7080</v>
      </c>
      <c r="AT74" s="433">
        <f t="shared" si="37"/>
        <v>0</v>
      </c>
      <c r="AU74" s="433">
        <f>BJ74*'Données de référence'!$C$3+Rappel_2020!BK74*'Données de référence'!$C$2+Rappel_2020!BL74*'Données de référence'!$C$4+Rappel_2020!BM74</f>
        <v>24675.75</v>
      </c>
      <c r="AV74" s="433">
        <f t="shared" si="38"/>
        <v>0</v>
      </c>
      <c r="AW74" s="433">
        <f t="shared" si="39"/>
        <v>67974.31</v>
      </c>
      <c r="AX74" s="433">
        <f t="shared" si="40"/>
        <v>0</v>
      </c>
      <c r="AY74" s="433">
        <f>BO74*'Données de référence'!$D$3+Rappel_2020!BP74*'Données de référence'!$D$2+Rappel_2020!BQ74*'Données de référence'!$D$4+Rappel_2020!BR74</f>
        <v>12245</v>
      </c>
      <c r="AZ74" s="433">
        <f t="shared" si="41"/>
        <v>0</v>
      </c>
      <c r="BA74" s="433">
        <f>BT74*'Données de référence'!$D$3+Rappel_2020!BU74*'Données de référence'!$D$2+Rappel_2020!BV74*'Données de référence'!$D$4+Rappel_2020!BW74</f>
        <v>12690</v>
      </c>
      <c r="BB74" s="433">
        <f t="shared" si="42"/>
        <v>0</v>
      </c>
      <c r="BC74" s="433">
        <f>Rappel_2020!BY74*'Données de référence'!$D$3+Rappel_2020!BZ74*'Données de référence'!$D$2+Rappel_2020!CA74*'Données de référence'!$D$4+Rappel_2020!CB74</f>
        <v>40050</v>
      </c>
      <c r="BD74" s="433">
        <f t="shared" si="43"/>
        <v>0</v>
      </c>
      <c r="BE74" s="48">
        <v>60</v>
      </c>
      <c r="BF74" s="48"/>
      <c r="BG74" s="48"/>
      <c r="BH74" s="48"/>
      <c r="BI74" s="48"/>
      <c r="BJ74" s="375">
        <v>150</v>
      </c>
      <c r="BK74" s="375">
        <v>75</v>
      </c>
      <c r="BL74" s="375"/>
      <c r="BM74" s="375">
        <v>3000</v>
      </c>
      <c r="BN74" s="375"/>
      <c r="BO74" s="50">
        <v>100</v>
      </c>
      <c r="BP74" s="50"/>
      <c r="BQ74" s="50">
        <v>5</v>
      </c>
      <c r="BR74" s="50"/>
      <c r="BS74" s="50"/>
      <c r="BT74" s="50">
        <v>100</v>
      </c>
      <c r="BU74" s="50"/>
      <c r="BV74" s="50">
        <v>10</v>
      </c>
      <c r="BW74" s="50"/>
      <c r="BX74" s="50"/>
      <c r="BY74" s="50"/>
      <c r="BZ74" s="50"/>
      <c r="CA74" s="50">
        <v>450</v>
      </c>
      <c r="CB74" s="50"/>
      <c r="CC74" s="50"/>
    </row>
    <row r="75" spans="1:81" ht="39.75" hidden="1" customHeight="1" x14ac:dyDescent="0.35">
      <c r="A75" s="96">
        <v>36</v>
      </c>
      <c r="B75" s="96">
        <v>4</v>
      </c>
      <c r="C75" s="96" t="s">
        <v>471</v>
      </c>
      <c r="D75" s="96" t="s">
        <v>170</v>
      </c>
      <c r="E75" s="148" t="s">
        <v>472</v>
      </c>
      <c r="F75" s="25">
        <v>74</v>
      </c>
      <c r="G75" s="152" t="s">
        <v>478</v>
      </c>
      <c r="H75" s="232" t="s">
        <v>479</v>
      </c>
      <c r="I75" s="243" t="s">
        <v>823</v>
      </c>
      <c r="J75" s="96" t="s">
        <v>103</v>
      </c>
      <c r="K75" s="96"/>
      <c r="L75" s="96" t="s">
        <v>104</v>
      </c>
      <c r="M75" s="25" t="s">
        <v>165</v>
      </c>
      <c r="N75" s="25" t="s">
        <v>824</v>
      </c>
      <c r="O75" s="25"/>
      <c r="P75" s="25"/>
      <c r="Q75" s="25"/>
      <c r="R75" s="25"/>
      <c r="S75" s="25" t="s">
        <v>825</v>
      </c>
      <c r="T75" s="25" t="s">
        <v>182</v>
      </c>
      <c r="U75" s="25" t="s">
        <v>298</v>
      </c>
      <c r="V75" s="25" t="s">
        <v>182</v>
      </c>
      <c r="W75" s="25"/>
      <c r="X75" s="25"/>
      <c r="Y75" s="25"/>
      <c r="Z75" s="25"/>
      <c r="AA75" s="80" t="s">
        <v>477</v>
      </c>
      <c r="AB75" s="25" t="s">
        <v>241</v>
      </c>
      <c r="AC75" s="378"/>
      <c r="AD75" s="257">
        <f t="shared" si="22"/>
        <v>62863.554000000004</v>
      </c>
      <c r="AE75" s="431">
        <f t="shared" si="23"/>
        <v>0</v>
      </c>
      <c r="AF75" s="431">
        <f t="shared" si="24"/>
        <v>0</v>
      </c>
      <c r="AG75" s="250">
        <f t="shared" si="25"/>
        <v>62863.554000000004</v>
      </c>
      <c r="AH75" s="432">
        <f t="shared" si="26"/>
        <v>62863.554000000004</v>
      </c>
      <c r="AI75" s="431">
        <f t="shared" si="27"/>
        <v>0</v>
      </c>
      <c r="AJ75" s="431">
        <f t="shared" si="28"/>
        <v>0</v>
      </c>
      <c r="AK75" s="431">
        <f t="shared" si="29"/>
        <v>0</v>
      </c>
      <c r="AL75" s="431">
        <f t="shared" si="30"/>
        <v>0</v>
      </c>
      <c r="AM75" s="431">
        <f t="shared" si="31"/>
        <v>0</v>
      </c>
      <c r="AN75" s="431">
        <f t="shared" si="32"/>
        <v>62863.554000000004</v>
      </c>
      <c r="AO75" s="431">
        <f t="shared" si="33"/>
        <v>0</v>
      </c>
      <c r="AP75" s="433">
        <f t="shared" si="34"/>
        <v>62863.554000000004</v>
      </c>
      <c r="AQ75" s="433">
        <f t="shared" si="35"/>
        <v>62863.554000000004</v>
      </c>
      <c r="AR75" s="433">
        <f t="shared" si="36"/>
        <v>0</v>
      </c>
      <c r="AS75" s="433">
        <f>BE75*'Données de référence'!$B$3+Rappel_2020!BF75*'Données de référence'!$B$2+Rappel_2020!BG75*'Données de référence'!$B$4+Rappel_2020!BH75</f>
        <v>0</v>
      </c>
      <c r="AT75" s="433">
        <f t="shared" si="37"/>
        <v>0</v>
      </c>
      <c r="AU75" s="433">
        <f>BJ75*'Données de référence'!$C$3+Rappel_2020!BK75*'Données de référence'!$C$2+Rappel_2020!BL75*'Données de référence'!$C$4+Rappel_2020!BM75</f>
        <v>0</v>
      </c>
      <c r="AV75" s="433">
        <f t="shared" si="38"/>
        <v>0</v>
      </c>
      <c r="AW75" s="433">
        <f t="shared" si="39"/>
        <v>62863.554000000004</v>
      </c>
      <c r="AX75" s="433">
        <f t="shared" si="40"/>
        <v>0</v>
      </c>
      <c r="AY75" s="433">
        <f>BO75*'Données de référence'!$D$3+Rappel_2020!BP75*'Données de référence'!$D$2+Rappel_2020!BQ75*'Données de référence'!$D$4+Rappel_2020!BR75</f>
        <v>0</v>
      </c>
      <c r="AZ75" s="433">
        <f t="shared" si="41"/>
        <v>0</v>
      </c>
      <c r="BA75" s="433">
        <f>BT75*'Données de référence'!$D$3+Rappel_2020!BU75*'Données de référence'!$D$2+Rappel_2020!BV75*'Données de référence'!$D$4+Rappel_2020!BW75</f>
        <v>0</v>
      </c>
      <c r="BB75" s="433">
        <f t="shared" si="42"/>
        <v>0</v>
      </c>
      <c r="BC75" s="433">
        <f>Rappel_2020!BY75*'Données de référence'!$D$3+Rappel_2020!BZ75*'Données de référence'!$D$2+Rappel_2020!CA75*'Données de référence'!$D$4+Rappel_2020!CB75</f>
        <v>60099</v>
      </c>
      <c r="BD75" s="433">
        <f t="shared" si="43"/>
        <v>0</v>
      </c>
      <c r="BE75" s="48"/>
      <c r="BF75" s="48"/>
      <c r="BG75" s="48"/>
      <c r="BH75" s="48"/>
      <c r="BI75" s="48"/>
      <c r="BJ75" s="375"/>
      <c r="BK75" s="375"/>
      <c r="BL75" s="375"/>
      <c r="BM75" s="375"/>
      <c r="BN75" s="375"/>
      <c r="BO75" s="50"/>
      <c r="BP75" s="50"/>
      <c r="BQ75" s="50"/>
      <c r="BR75" s="50"/>
      <c r="BS75" s="50"/>
      <c r="BT75" s="50"/>
      <c r="BU75" s="50"/>
      <c r="BV75" s="50"/>
      <c r="BW75" s="50"/>
      <c r="BX75" s="50"/>
      <c r="BY75" s="50"/>
      <c r="BZ75" s="50"/>
      <c r="CA75" s="50"/>
      <c r="CB75" s="50">
        <v>60099</v>
      </c>
      <c r="CC75" s="50"/>
    </row>
    <row r="76" spans="1:81" ht="39.75" hidden="1" customHeight="1" x14ac:dyDescent="0.35">
      <c r="A76" s="77"/>
      <c r="B76" s="77"/>
      <c r="C76" s="77"/>
      <c r="D76" s="77"/>
      <c r="E76" s="77"/>
      <c r="F76" s="77"/>
      <c r="G76" s="77"/>
      <c r="H76" s="77"/>
      <c r="I76" s="77" t="s">
        <v>826</v>
      </c>
      <c r="J76" s="77"/>
      <c r="K76" s="77"/>
      <c r="L76" s="77"/>
      <c r="M76" s="77"/>
      <c r="N76" s="77"/>
      <c r="O76" s="77"/>
      <c r="P76" s="77"/>
      <c r="Q76" s="77"/>
      <c r="R76" s="77"/>
      <c r="S76" s="77"/>
      <c r="T76" s="77"/>
      <c r="U76" s="77"/>
      <c r="V76" s="77"/>
      <c r="W76" s="77"/>
      <c r="X76" s="77"/>
      <c r="Y76" s="77"/>
      <c r="Z76" s="77"/>
      <c r="AA76" s="77"/>
      <c r="AB76" s="77"/>
      <c r="AC76" s="90"/>
      <c r="AD76" s="252">
        <f t="shared" ref="AD76:BI76" si="44">SUM(AD2:AD75)</f>
        <v>4293882.5039999988</v>
      </c>
      <c r="AE76" s="252">
        <f t="shared" si="44"/>
        <v>850590.4</v>
      </c>
      <c r="AF76" s="252">
        <f t="shared" si="44"/>
        <v>429343.51999999996</v>
      </c>
      <c r="AG76" s="252">
        <f t="shared" si="44"/>
        <v>3013948.5839999998</v>
      </c>
      <c r="AH76" s="592">
        <f t="shared" si="44"/>
        <v>4229882.5039999988</v>
      </c>
      <c r="AI76" s="592">
        <f t="shared" si="44"/>
        <v>64000</v>
      </c>
      <c r="AJ76" s="592">
        <f t="shared" si="44"/>
        <v>830590.4</v>
      </c>
      <c r="AK76" s="592">
        <f t="shared" si="44"/>
        <v>20000</v>
      </c>
      <c r="AL76" s="592">
        <f t="shared" si="44"/>
        <v>385343.51999999996</v>
      </c>
      <c r="AM76" s="592">
        <f t="shared" si="44"/>
        <v>44000</v>
      </c>
      <c r="AN76" s="592">
        <f t="shared" si="44"/>
        <v>3013948.5839999998</v>
      </c>
      <c r="AO76" s="592">
        <f t="shared" si="44"/>
        <v>0</v>
      </c>
      <c r="AP76" s="405">
        <f t="shared" si="44"/>
        <v>4603865.9839999992</v>
      </c>
      <c r="AQ76" s="405">
        <f t="shared" si="44"/>
        <v>4523865.9839999992</v>
      </c>
      <c r="AR76" s="405">
        <f t="shared" si="44"/>
        <v>80000</v>
      </c>
      <c r="AS76" s="405">
        <f t="shared" si="44"/>
        <v>1028238</v>
      </c>
      <c r="AT76" s="405">
        <f t="shared" si="44"/>
        <v>25000</v>
      </c>
      <c r="AU76" s="405">
        <f t="shared" si="44"/>
        <v>481679.40000000008</v>
      </c>
      <c r="AV76" s="405">
        <f t="shared" si="44"/>
        <v>55000</v>
      </c>
      <c r="AW76" s="405">
        <f t="shared" si="44"/>
        <v>3013948.5839999998</v>
      </c>
      <c r="AX76" s="405">
        <f t="shared" si="44"/>
        <v>0</v>
      </c>
      <c r="AY76" s="405">
        <f t="shared" si="44"/>
        <v>1209910</v>
      </c>
      <c r="AZ76" s="405">
        <f t="shared" si="44"/>
        <v>0</v>
      </c>
      <c r="BA76" s="405">
        <f t="shared" si="44"/>
        <v>1213225</v>
      </c>
      <c r="BB76" s="405">
        <f t="shared" si="44"/>
        <v>0</v>
      </c>
      <c r="BC76" s="405">
        <f t="shared" si="44"/>
        <v>458269</v>
      </c>
      <c r="BD76" s="405">
        <f t="shared" si="44"/>
        <v>0</v>
      </c>
      <c r="BE76" s="406">
        <f t="shared" si="44"/>
        <v>4141</v>
      </c>
      <c r="BF76" s="406">
        <f t="shared" si="44"/>
        <v>0</v>
      </c>
      <c r="BG76" s="406">
        <f t="shared" si="44"/>
        <v>4950</v>
      </c>
      <c r="BH76" s="406">
        <f t="shared" si="44"/>
        <v>104000</v>
      </c>
      <c r="BI76" s="406">
        <f t="shared" si="44"/>
        <v>25000</v>
      </c>
      <c r="BJ76" s="407">
        <f t="shared" ref="BJ76:CC76" si="45">SUM(BJ2:BJ75)</f>
        <v>2630</v>
      </c>
      <c r="BK76" s="407">
        <f t="shared" si="45"/>
        <v>1315</v>
      </c>
      <c r="BL76" s="407">
        <f t="shared" si="45"/>
        <v>1015</v>
      </c>
      <c r="BM76" s="407">
        <f t="shared" si="45"/>
        <v>42000</v>
      </c>
      <c r="BN76" s="407">
        <f t="shared" si="45"/>
        <v>55000</v>
      </c>
      <c r="BO76" s="408">
        <f t="shared" si="45"/>
        <v>6595</v>
      </c>
      <c r="BP76" s="408">
        <f t="shared" si="45"/>
        <v>80</v>
      </c>
      <c r="BQ76" s="408">
        <f t="shared" si="45"/>
        <v>1160</v>
      </c>
      <c r="BR76" s="408">
        <f t="shared" si="45"/>
        <v>313100</v>
      </c>
      <c r="BS76" s="408">
        <f t="shared" si="45"/>
        <v>0</v>
      </c>
      <c r="BT76" s="408">
        <f t="shared" si="45"/>
        <v>4905</v>
      </c>
      <c r="BU76" s="408">
        <f t="shared" si="45"/>
        <v>35</v>
      </c>
      <c r="BV76" s="408">
        <f t="shared" si="45"/>
        <v>4592</v>
      </c>
      <c r="BW76" s="408">
        <f t="shared" si="45"/>
        <v>219027</v>
      </c>
      <c r="BX76" s="408">
        <f t="shared" si="45"/>
        <v>0</v>
      </c>
      <c r="BY76" s="408">
        <f t="shared" si="45"/>
        <v>0</v>
      </c>
      <c r="BZ76" s="408">
        <f t="shared" si="45"/>
        <v>1400</v>
      </c>
      <c r="CA76" s="408">
        <f t="shared" si="45"/>
        <v>1330</v>
      </c>
      <c r="CB76" s="408">
        <f t="shared" si="45"/>
        <v>71099</v>
      </c>
      <c r="CC76" s="408">
        <f t="shared" si="45"/>
        <v>0</v>
      </c>
    </row>
    <row r="77" spans="1:81" ht="39.75" hidden="1" customHeight="1" x14ac:dyDescent="0.35">
      <c r="L77" s="215"/>
      <c r="M77" s="215"/>
      <c r="N77" s="215"/>
      <c r="O77" s="215"/>
      <c r="P77" s="215"/>
      <c r="Q77" s="215"/>
      <c r="R77" s="215"/>
      <c r="S77" s="216"/>
      <c r="W77" s="217"/>
      <c r="AA77" s="268" t="s">
        <v>827</v>
      </c>
      <c r="AB77" s="269"/>
      <c r="AC77" s="270"/>
      <c r="AD77"/>
      <c r="AE77"/>
      <c r="AF77"/>
      <c r="AG77"/>
      <c r="AH77" s="278">
        <f>AJ77+AK77+AL77+AM77+AN77+AO77+BH77+BM77+BR77</f>
        <v>4293882.5039999997</v>
      </c>
      <c r="AI77" s="274">
        <f>BE77+BJ77+BO77</f>
        <v>22.765333333333334</v>
      </c>
      <c r="AJ77" s="275">
        <f>AJ76-BH77</f>
        <v>747390.4</v>
      </c>
      <c r="AK77" s="277">
        <v>20000</v>
      </c>
      <c r="AL77" s="275">
        <f>AL76-BM77</f>
        <v>351743.51999999996</v>
      </c>
      <c r="AM77" s="277">
        <v>44000</v>
      </c>
      <c r="AN77" s="276">
        <f>AN76-BR77</f>
        <v>2410722.5839999998</v>
      </c>
      <c r="AO77" s="268">
        <v>0</v>
      </c>
      <c r="AS77" s="271"/>
      <c r="BE77" s="270">
        <f>(BE76+BF76+BG76)/1500</f>
        <v>6.0606666666666671</v>
      </c>
      <c r="BH77" s="270">
        <f>0.8*BH76</f>
        <v>83200</v>
      </c>
      <c r="BJ77" s="270">
        <f>(BJ76+BK76+BL76)/1500</f>
        <v>3.3066666666666666</v>
      </c>
      <c r="BM77" s="270">
        <f>0.8*BM76</f>
        <v>33600</v>
      </c>
      <c r="BO77" s="270">
        <f>(BO76+BP76+BQ76+BT76+BU76+BV76+BY76+BZ76+CA76)/1500</f>
        <v>13.398</v>
      </c>
      <c r="BR77" s="272">
        <f>BR76+BW76+CB76</f>
        <v>603226</v>
      </c>
    </row>
    <row r="78" spans="1:81" ht="39.75" hidden="1" customHeight="1" x14ac:dyDescent="0.35">
      <c r="L78" s="98"/>
      <c r="M78" s="215"/>
      <c r="N78" s="215"/>
      <c r="O78" s="215"/>
      <c r="P78" s="215"/>
      <c r="Q78" s="215"/>
      <c r="R78" s="215"/>
      <c r="S78" s="216"/>
      <c r="AA78" s="467"/>
      <c r="AB78" s="98"/>
      <c r="AC78" s="218">
        <v>2019</v>
      </c>
      <c r="AD78" s="251">
        <v>4245798.5600000005</v>
      </c>
      <c r="AE78" s="251">
        <v>850451.2</v>
      </c>
      <c r="AF78" s="251">
        <v>426735.3600000001</v>
      </c>
      <c r="AG78" s="251">
        <v>2968612</v>
      </c>
      <c r="AH78" s="279" t="s">
        <v>828</v>
      </c>
      <c r="AI78" s="268" t="s">
        <v>829</v>
      </c>
      <c r="AJ78" s="268" t="s">
        <v>830</v>
      </c>
      <c r="AK78" s="268" t="s">
        <v>831</v>
      </c>
      <c r="AL78" s="268" t="s">
        <v>830</v>
      </c>
      <c r="AM78" s="268" t="s">
        <v>832</v>
      </c>
      <c r="AN78" s="268" t="s">
        <v>830</v>
      </c>
      <c r="AO78" s="268" t="s">
        <v>832</v>
      </c>
      <c r="BE78" s="270" t="s">
        <v>833</v>
      </c>
      <c r="BH78" s="270" t="s">
        <v>834</v>
      </c>
      <c r="BJ78" s="270" t="s">
        <v>833</v>
      </c>
      <c r="BM78" s="270" t="s">
        <v>834</v>
      </c>
      <c r="BO78" s="272" t="s">
        <v>833</v>
      </c>
      <c r="BR78" s="270" t="s">
        <v>834</v>
      </c>
    </row>
    <row r="79" spans="1:81" ht="39.75" hidden="1" customHeight="1" x14ac:dyDescent="0.35">
      <c r="L79" s="215"/>
      <c r="M79" s="215"/>
      <c r="N79" s="215"/>
      <c r="O79" s="215"/>
      <c r="P79" s="215"/>
      <c r="Q79" s="215"/>
      <c r="R79" s="215"/>
      <c r="S79" s="216"/>
      <c r="Z79" s="265"/>
      <c r="AA79" s="777" t="s">
        <v>835</v>
      </c>
      <c r="AB79" s="777"/>
      <c r="AC79" s="777"/>
      <c r="AD79" s="266">
        <v>4246193</v>
      </c>
      <c r="AE79" s="266">
        <v>850590.4</v>
      </c>
      <c r="AF79" s="266">
        <v>426866.92000000004</v>
      </c>
      <c r="AG79" s="266">
        <v>2968736.2800000007</v>
      </c>
      <c r="BE79">
        <f>BE77*1500</f>
        <v>9091</v>
      </c>
      <c r="BJ79">
        <f>BJ77*1500</f>
        <v>4960</v>
      </c>
      <c r="BO79" s="221">
        <f>BO77*1500</f>
        <v>20097</v>
      </c>
    </row>
    <row r="80" spans="1:81" ht="39.75" hidden="1" customHeight="1" x14ac:dyDescent="0.35">
      <c r="L80" s="215"/>
      <c r="M80" s="215"/>
      <c r="N80" s="215"/>
      <c r="O80" s="215"/>
      <c r="P80" s="215"/>
      <c r="Q80" s="215"/>
      <c r="R80" s="215"/>
      <c r="S80" s="216"/>
      <c r="AD80" s="541"/>
      <c r="AE80" s="267"/>
      <c r="AF80" s="267"/>
      <c r="AG80" s="267"/>
      <c r="AJ80" s="273">
        <f>AJ77+AL77+AN77</f>
        <v>3509856.5039999997</v>
      </c>
      <c r="AK80" s="221">
        <f>BH77+BM77+BR77</f>
        <v>720026</v>
      </c>
      <c r="AL80" s="253">
        <f>AK77+AM77</f>
        <v>64000</v>
      </c>
      <c r="BO80" s="221">
        <f>BO79+BJ79+BE79</f>
        <v>34148</v>
      </c>
    </row>
    <row r="81" spans="12:67" ht="39.75" customHeight="1" x14ac:dyDescent="0.35">
      <c r="L81" s="98"/>
      <c r="M81" s="215"/>
      <c r="N81" s="215"/>
      <c r="O81" s="223"/>
      <c r="P81" s="223"/>
      <c r="Q81" s="223"/>
      <c r="R81" s="223"/>
      <c r="S81" s="216"/>
      <c r="AE81" s="541"/>
      <c r="AF81" s="542"/>
      <c r="AG81" s="542"/>
      <c r="BO81" s="221"/>
    </row>
    <row r="82" spans="12:67" ht="39.75" customHeight="1" x14ac:dyDescent="0.35">
      <c r="L82" s="215"/>
      <c r="M82" s="215"/>
      <c r="N82" s="215"/>
      <c r="O82" s="223"/>
      <c r="P82" s="223"/>
      <c r="Q82" s="223"/>
      <c r="R82" s="223"/>
      <c r="S82" s="216"/>
    </row>
    <row r="83" spans="12:67" ht="39.75" customHeight="1" x14ac:dyDescent="0.35">
      <c r="L83" s="215"/>
      <c r="M83" s="215"/>
      <c r="N83" s="215"/>
      <c r="O83" s="98"/>
      <c r="P83" s="98"/>
      <c r="Q83" s="98"/>
      <c r="R83" s="98"/>
      <c r="S83" s="216"/>
    </row>
    <row r="84" spans="12:67" ht="39.75" customHeight="1" x14ac:dyDescent="0.35">
      <c r="L84" s="215"/>
      <c r="M84" s="215"/>
      <c r="N84" s="215"/>
      <c r="O84" s="98"/>
      <c r="P84" s="98"/>
      <c r="Q84" s="98"/>
      <c r="R84" s="98"/>
      <c r="S84" s="216"/>
    </row>
    <row r="85" spans="12:67" ht="39.75" customHeight="1" x14ac:dyDescent="0.35">
      <c r="L85" s="215"/>
      <c r="M85" s="215"/>
      <c r="N85" s="215"/>
      <c r="O85" s="98"/>
      <c r="P85" s="98"/>
      <c r="Q85" s="98"/>
      <c r="R85" s="98"/>
      <c r="S85" s="216"/>
    </row>
    <row r="86" spans="12:67" ht="39.75" customHeight="1" x14ac:dyDescent="0.35">
      <c r="L86" s="215"/>
      <c r="M86" s="98"/>
      <c r="N86" s="98"/>
      <c r="O86" s="223"/>
      <c r="P86" s="223"/>
      <c r="Q86" s="223"/>
      <c r="R86" s="223"/>
      <c r="S86" s="216"/>
    </row>
    <row r="87" spans="12:67" ht="39.75" customHeight="1" x14ac:dyDescent="0.35">
      <c r="L87" s="215"/>
      <c r="M87" s="131"/>
      <c r="N87" s="131"/>
      <c r="O87" s="215"/>
      <c r="P87" s="215"/>
      <c r="Q87" s="215"/>
      <c r="R87" s="215"/>
      <c r="S87" s="216"/>
    </row>
    <row r="88" spans="12:67" ht="39.75" customHeight="1" x14ac:dyDescent="0.35">
      <c r="L88" s="98"/>
      <c r="M88" s="215"/>
      <c r="N88" s="215"/>
      <c r="O88" s="215"/>
      <c r="P88" s="215"/>
      <c r="Q88" s="215"/>
      <c r="R88" s="215"/>
      <c r="S88" s="216"/>
    </row>
    <row r="89" spans="12:67" ht="39.75" customHeight="1" x14ac:dyDescent="0.35">
      <c r="L89" s="215"/>
      <c r="M89" s="215"/>
      <c r="N89" s="215"/>
      <c r="O89" s="215"/>
      <c r="P89" s="215"/>
      <c r="Q89" s="215"/>
      <c r="R89" s="215"/>
      <c r="S89" s="216"/>
    </row>
    <row r="90" spans="12:67" ht="39.75" customHeight="1" x14ac:dyDescent="0.35">
      <c r="L90" s="215"/>
      <c r="M90" s="215"/>
      <c r="N90" s="215"/>
      <c r="O90" s="215"/>
      <c r="P90" s="215"/>
      <c r="Q90" s="215"/>
      <c r="R90" s="215"/>
      <c r="S90" s="216"/>
    </row>
    <row r="91" spans="12:67" ht="39.75" customHeight="1" x14ac:dyDescent="0.35">
      <c r="L91" s="215"/>
      <c r="M91" s="98"/>
      <c r="N91" s="98"/>
      <c r="O91" s="215"/>
      <c r="P91" s="215"/>
      <c r="Q91" s="215"/>
      <c r="R91" s="215"/>
      <c r="S91" s="216"/>
    </row>
    <row r="92" spans="12:67" ht="39.75" customHeight="1" x14ac:dyDescent="0.35">
      <c r="L92" s="215"/>
      <c r="M92" s="215"/>
      <c r="N92" s="215"/>
      <c r="O92" s="215"/>
      <c r="P92" s="215"/>
      <c r="Q92" s="215"/>
      <c r="R92" s="215"/>
      <c r="S92" s="216"/>
    </row>
    <row r="93" spans="12:67" ht="39.75" customHeight="1" x14ac:dyDescent="0.35">
      <c r="L93" s="215"/>
      <c r="M93" s="215"/>
      <c r="N93" s="215"/>
      <c r="O93" s="215"/>
      <c r="P93" s="215"/>
      <c r="Q93" s="215"/>
      <c r="R93" s="215"/>
      <c r="S93" s="216"/>
    </row>
    <row r="94" spans="12:67" ht="39.75" customHeight="1" x14ac:dyDescent="0.35">
      <c r="L94" s="215"/>
      <c r="M94" s="98"/>
      <c r="N94" s="98"/>
      <c r="O94" s="226"/>
      <c r="P94" s="226"/>
      <c r="Q94" s="226"/>
      <c r="R94" s="226"/>
      <c r="S94" s="216"/>
    </row>
    <row r="95" spans="12:67" ht="39.75" customHeight="1" x14ac:dyDescent="0.35">
      <c r="L95" s="215"/>
      <c r="M95" s="98"/>
      <c r="N95" s="98"/>
      <c r="O95" s="226"/>
      <c r="P95" s="226"/>
      <c r="Q95" s="226"/>
      <c r="R95" s="226"/>
      <c r="S95" s="216"/>
    </row>
    <row r="96" spans="12:67" ht="39.75" customHeight="1" x14ac:dyDescent="0.35">
      <c r="L96" s="98"/>
      <c r="M96" s="215"/>
      <c r="N96" s="215"/>
      <c r="O96" s="223"/>
      <c r="P96" s="223"/>
      <c r="Q96" s="223"/>
      <c r="R96" s="223"/>
      <c r="S96" s="216"/>
    </row>
    <row r="97" spans="12:19" ht="39.75" customHeight="1" x14ac:dyDescent="0.35">
      <c r="L97" s="98"/>
      <c r="M97" s="98"/>
      <c r="N97" s="98"/>
      <c r="O97" s="223"/>
      <c r="P97" s="223"/>
      <c r="Q97" s="223"/>
      <c r="R97" s="223"/>
      <c r="S97" s="216"/>
    </row>
    <row r="98" spans="12:19" ht="39.75" customHeight="1" x14ac:dyDescent="0.35">
      <c r="L98" s="98"/>
      <c r="M98" s="98"/>
      <c r="N98" s="98"/>
      <c r="O98" s="215"/>
      <c r="P98" s="215"/>
      <c r="Q98" s="215"/>
      <c r="R98" s="215"/>
      <c r="S98" s="216"/>
    </row>
    <row r="99" spans="12:19" ht="39.75" customHeight="1" x14ac:dyDescent="0.35">
      <c r="L99" s="98"/>
      <c r="M99" s="98"/>
      <c r="N99" s="98"/>
      <c r="O99" s="215"/>
      <c r="P99" s="215"/>
      <c r="Q99" s="215"/>
      <c r="R99" s="215"/>
      <c r="S99" s="216"/>
    </row>
    <row r="100" spans="12:19" ht="39.75" customHeight="1" x14ac:dyDescent="0.35">
      <c r="L100" s="215"/>
      <c r="M100" s="215"/>
      <c r="N100" s="215"/>
      <c r="O100" s="215"/>
      <c r="P100" s="215"/>
      <c r="Q100" s="215"/>
      <c r="R100" s="215"/>
      <c r="S100" s="216"/>
    </row>
    <row r="101" spans="12:19" ht="39.75" customHeight="1" x14ac:dyDescent="0.35">
      <c r="L101" s="98"/>
      <c r="M101" s="215"/>
      <c r="N101" s="215"/>
      <c r="O101" s="215"/>
      <c r="P101" s="215"/>
      <c r="Q101" s="215"/>
      <c r="R101" s="215"/>
      <c r="S101" s="216"/>
    </row>
    <row r="102" spans="12:19" ht="39.75" customHeight="1" x14ac:dyDescent="0.35">
      <c r="L102" s="215"/>
      <c r="M102" s="215"/>
      <c r="N102" s="215"/>
      <c r="O102" s="98"/>
      <c r="P102" s="98"/>
      <c r="Q102" s="98"/>
      <c r="R102" s="98"/>
      <c r="S102" s="216"/>
    </row>
    <row r="103" spans="12:19" ht="39.75" customHeight="1" x14ac:dyDescent="0.35">
      <c r="L103" s="98"/>
      <c r="M103" s="98"/>
      <c r="N103" s="98"/>
      <c r="O103" s="98"/>
      <c r="P103" s="98"/>
      <c r="Q103" s="98"/>
      <c r="R103" s="98"/>
      <c r="S103" s="216"/>
    </row>
    <row r="104" spans="12:19" ht="39.75" customHeight="1" x14ac:dyDescent="0.35">
      <c r="L104" s="98"/>
      <c r="M104" s="98"/>
      <c r="N104" s="98"/>
      <c r="O104" s="98"/>
      <c r="P104" s="98"/>
      <c r="Q104" s="98"/>
      <c r="R104" s="98"/>
      <c r="S104" s="216"/>
    </row>
    <row r="105" spans="12:19" ht="39.75" customHeight="1" x14ac:dyDescent="0.35">
      <c r="L105" s="98"/>
      <c r="M105" s="98"/>
      <c r="N105" s="98"/>
      <c r="O105" s="98"/>
      <c r="P105" s="98"/>
      <c r="Q105" s="98"/>
      <c r="R105" s="98"/>
      <c r="S105" s="216"/>
    </row>
    <row r="106" spans="12:19" ht="39.75" customHeight="1" x14ac:dyDescent="0.35">
      <c r="L106" s="131"/>
      <c r="M106" s="98"/>
      <c r="N106" s="98"/>
      <c r="O106" s="131"/>
      <c r="P106" s="131"/>
      <c r="Q106" s="131"/>
      <c r="R106" s="131"/>
      <c r="S106" s="216"/>
    </row>
    <row r="107" spans="12:19" ht="39.75" customHeight="1" x14ac:dyDescent="0.35">
      <c r="L107" s="98"/>
      <c r="M107" s="98"/>
      <c r="N107" s="98"/>
      <c r="O107" s="98"/>
      <c r="P107" s="98"/>
      <c r="Q107" s="98"/>
      <c r="R107" s="98"/>
      <c r="S107" s="216"/>
    </row>
    <row r="108" spans="12:19" ht="39.75" customHeight="1" x14ac:dyDescent="0.35">
      <c r="L108" s="98"/>
      <c r="M108" s="215"/>
      <c r="N108" s="215"/>
      <c r="O108" s="215"/>
      <c r="P108" s="215"/>
      <c r="Q108" s="215"/>
      <c r="R108" s="215"/>
      <c r="S108" s="216"/>
    </row>
    <row r="109" spans="12:19" ht="39.75" customHeight="1" x14ac:dyDescent="0.35">
      <c r="L109" s="98"/>
      <c r="M109" s="98"/>
      <c r="N109" s="98"/>
      <c r="O109" s="98"/>
      <c r="P109" s="98"/>
      <c r="Q109" s="98"/>
      <c r="R109" s="98"/>
      <c r="S109" s="228"/>
    </row>
    <row r="110" spans="12:19" ht="39.75" customHeight="1" x14ac:dyDescent="0.35">
      <c r="L110" s="98"/>
      <c r="M110" s="98"/>
      <c r="N110" s="98"/>
      <c r="O110" s="98"/>
      <c r="P110" s="98"/>
      <c r="Q110" s="98"/>
      <c r="R110" s="98"/>
      <c r="S110" s="98"/>
    </row>
    <row r="111" spans="12:19" ht="39.75" customHeight="1" x14ac:dyDescent="0.35">
      <c r="L111" s="98"/>
      <c r="M111" s="98"/>
      <c r="N111" s="98"/>
      <c r="O111" s="98"/>
      <c r="P111" s="98"/>
      <c r="Q111" s="98"/>
      <c r="R111" s="98"/>
      <c r="S111" s="98"/>
    </row>
    <row r="112" spans="12:19" ht="39.75" customHeight="1" x14ac:dyDescent="0.35">
      <c r="L112" s="98"/>
      <c r="M112" s="98"/>
      <c r="N112" s="98"/>
      <c r="O112" s="98"/>
      <c r="P112" s="98"/>
      <c r="Q112" s="98"/>
      <c r="R112" s="98"/>
      <c r="S112" s="98"/>
    </row>
    <row r="113" spans="12:19" ht="39.75" customHeight="1" x14ac:dyDescent="0.35">
      <c r="L113" s="98"/>
      <c r="M113" s="98"/>
      <c r="N113" s="98"/>
      <c r="O113" s="98"/>
      <c r="P113" s="98"/>
      <c r="Q113" s="98"/>
      <c r="R113" s="98"/>
      <c r="S113" s="98"/>
    </row>
    <row r="114" spans="12:19" ht="39.75" customHeight="1" x14ac:dyDescent="0.35">
      <c r="L114" s="98"/>
      <c r="M114" s="98"/>
      <c r="N114" s="98"/>
      <c r="O114" s="98"/>
      <c r="P114" s="98"/>
      <c r="Q114" s="98"/>
      <c r="R114" s="98"/>
      <c r="S114" s="98"/>
    </row>
    <row r="115" spans="12:19" ht="39.75" customHeight="1" x14ac:dyDescent="0.35">
      <c r="L115" s="98"/>
      <c r="M115" s="98"/>
      <c r="N115" s="98"/>
      <c r="O115" s="98"/>
      <c r="P115" s="98"/>
      <c r="Q115" s="98"/>
      <c r="R115" s="98"/>
      <c r="S115" s="98"/>
    </row>
    <row r="116" spans="12:19" ht="39.75" customHeight="1" x14ac:dyDescent="0.35">
      <c r="L116" s="98"/>
      <c r="M116" s="98"/>
      <c r="N116" s="98"/>
      <c r="O116" s="98"/>
      <c r="P116" s="98"/>
      <c r="Q116" s="98"/>
      <c r="R116" s="98"/>
      <c r="S116" s="98"/>
    </row>
    <row r="117" spans="12:19" ht="39.75" customHeight="1" x14ac:dyDescent="0.35">
      <c r="L117" s="98"/>
      <c r="M117" s="98"/>
      <c r="N117" s="98"/>
      <c r="O117" s="98"/>
      <c r="P117" s="98"/>
      <c r="Q117" s="98"/>
      <c r="R117" s="98"/>
      <c r="S117" s="98"/>
    </row>
    <row r="118" spans="12:19" ht="39.75" customHeight="1" x14ac:dyDescent="0.35">
      <c r="L118" s="98"/>
      <c r="M118" s="98"/>
      <c r="N118" s="98"/>
      <c r="O118" s="98"/>
      <c r="P118" s="98"/>
      <c r="Q118" s="98"/>
      <c r="R118" s="98"/>
      <c r="S118" s="98"/>
    </row>
    <row r="119" spans="12:19" ht="39.75" customHeight="1" x14ac:dyDescent="0.35">
      <c r="L119" s="98"/>
      <c r="M119" s="98"/>
      <c r="N119" s="98"/>
      <c r="O119" s="98"/>
      <c r="P119" s="98"/>
      <c r="Q119" s="98"/>
      <c r="R119" s="98"/>
      <c r="S119" s="98"/>
    </row>
    <row r="120" spans="12:19" ht="39.75" customHeight="1" x14ac:dyDescent="0.35">
      <c r="L120" s="98"/>
      <c r="M120" s="98"/>
      <c r="N120" s="98"/>
      <c r="O120" s="98"/>
      <c r="P120" s="98"/>
      <c r="Q120" s="98"/>
      <c r="R120" s="98"/>
      <c r="S120" s="98"/>
    </row>
    <row r="121" spans="12:19" ht="39.75" customHeight="1" x14ac:dyDescent="0.35">
      <c r="L121" s="98"/>
      <c r="M121" s="98"/>
      <c r="N121" s="98"/>
      <c r="O121" s="98"/>
      <c r="P121" s="98"/>
      <c r="Q121" s="98"/>
      <c r="R121" s="98"/>
      <c r="S121" s="98"/>
    </row>
    <row r="122" spans="12:19" ht="39.75" customHeight="1" x14ac:dyDescent="0.35">
      <c r="L122" s="98"/>
      <c r="M122" s="98"/>
      <c r="N122" s="98"/>
      <c r="O122" s="98"/>
      <c r="P122" s="98"/>
      <c r="Q122" s="98"/>
      <c r="R122" s="98"/>
      <c r="S122" s="98"/>
    </row>
    <row r="123" spans="12:19" ht="39.75" customHeight="1" x14ac:dyDescent="0.35">
      <c r="L123" s="98"/>
      <c r="M123" s="98"/>
      <c r="N123" s="98"/>
      <c r="O123" s="98"/>
      <c r="P123" s="98"/>
      <c r="Q123" s="98"/>
      <c r="R123" s="98"/>
      <c r="S123" s="98"/>
    </row>
    <row r="124" spans="12:19" ht="39.75" customHeight="1" x14ac:dyDescent="0.35">
      <c r="L124" s="98"/>
      <c r="M124" s="98"/>
      <c r="N124" s="98"/>
      <c r="O124" s="98"/>
      <c r="P124" s="98"/>
      <c r="Q124" s="98"/>
      <c r="R124" s="98"/>
      <c r="S124" s="98"/>
    </row>
    <row r="125" spans="12:19" ht="39.75" customHeight="1" x14ac:dyDescent="0.35">
      <c r="L125" s="98"/>
      <c r="M125" s="98"/>
      <c r="N125" s="98"/>
      <c r="O125" s="98"/>
      <c r="P125" s="98"/>
      <c r="Q125" s="98"/>
      <c r="R125" s="98"/>
      <c r="S125" s="98"/>
    </row>
    <row r="126" spans="12:19" ht="39.75" customHeight="1" x14ac:dyDescent="0.35">
      <c r="L126" s="98"/>
      <c r="M126" s="98"/>
      <c r="N126" s="98"/>
      <c r="O126" s="98"/>
      <c r="P126" s="98"/>
      <c r="Q126" s="98"/>
      <c r="R126" s="98"/>
      <c r="S126" s="98"/>
    </row>
    <row r="127" spans="12:19" ht="39.75" customHeight="1" x14ac:dyDescent="0.35">
      <c r="L127" s="98"/>
      <c r="M127" s="98"/>
      <c r="N127" s="98"/>
      <c r="O127" s="98"/>
      <c r="P127" s="98"/>
      <c r="Q127" s="98"/>
      <c r="R127" s="98"/>
      <c r="S127" s="98"/>
    </row>
    <row r="128" spans="12:19" ht="39.75" customHeight="1" x14ac:dyDescent="0.35">
      <c r="L128" s="98"/>
      <c r="M128" s="98"/>
      <c r="N128" s="98"/>
      <c r="O128" s="98"/>
      <c r="P128" s="98"/>
      <c r="Q128" s="98"/>
      <c r="R128" s="98"/>
      <c r="S128" s="98"/>
    </row>
    <row r="129" spans="12:19" ht="39.75" customHeight="1" x14ac:dyDescent="0.35">
      <c r="L129" s="98"/>
      <c r="M129" s="98"/>
      <c r="N129" s="98"/>
      <c r="O129" s="98"/>
      <c r="P129" s="98"/>
      <c r="Q129" s="98"/>
      <c r="R129" s="98"/>
      <c r="S129" s="98"/>
    </row>
    <row r="130" spans="12:19" ht="39.75" customHeight="1" x14ac:dyDescent="0.35">
      <c r="L130" s="98"/>
      <c r="M130" s="98"/>
      <c r="N130" s="98"/>
      <c r="O130" s="98"/>
      <c r="P130" s="98"/>
      <c r="Q130" s="98"/>
      <c r="R130" s="98"/>
      <c r="S130" s="98"/>
    </row>
    <row r="131" spans="12:19" ht="39.75" customHeight="1" x14ac:dyDescent="0.35">
      <c r="L131" s="98"/>
      <c r="M131" s="98"/>
      <c r="N131" s="98"/>
      <c r="O131" s="98"/>
      <c r="P131" s="98"/>
      <c r="Q131" s="98"/>
      <c r="R131" s="98"/>
      <c r="S131" s="98"/>
    </row>
    <row r="132" spans="12:19" ht="39.75" customHeight="1" x14ac:dyDescent="0.35">
      <c r="L132" s="98"/>
      <c r="M132" s="98"/>
      <c r="N132" s="98"/>
      <c r="O132" s="98"/>
      <c r="P132" s="98"/>
      <c r="Q132" s="98"/>
      <c r="R132" s="98"/>
      <c r="S132" s="98"/>
    </row>
    <row r="133" spans="12:19" ht="39.75" customHeight="1" x14ac:dyDescent="0.35">
      <c r="L133" s="98"/>
      <c r="M133" s="98"/>
      <c r="N133" s="98"/>
      <c r="O133" s="98"/>
      <c r="P133" s="98"/>
      <c r="Q133" s="98"/>
      <c r="R133" s="98"/>
      <c r="S133" s="98"/>
    </row>
    <row r="134" spans="12:19" ht="39.75" customHeight="1" x14ac:dyDescent="0.35">
      <c r="L134" s="98"/>
      <c r="M134" s="98"/>
      <c r="N134" s="98"/>
      <c r="O134" s="98"/>
      <c r="P134" s="98"/>
      <c r="Q134" s="98"/>
      <c r="R134" s="98"/>
      <c r="S134" s="98"/>
    </row>
    <row r="135" spans="12:19" ht="39.75" customHeight="1" x14ac:dyDescent="0.35">
      <c r="L135" s="98"/>
      <c r="M135" s="98"/>
      <c r="N135" s="98"/>
      <c r="O135" s="98"/>
      <c r="P135" s="98"/>
      <c r="Q135" s="98"/>
      <c r="R135" s="98"/>
      <c r="S135" s="98"/>
    </row>
    <row r="136" spans="12:19" ht="39.75" customHeight="1" x14ac:dyDescent="0.35">
      <c r="L136" s="98"/>
      <c r="M136" s="98"/>
      <c r="N136" s="98"/>
      <c r="O136" s="98"/>
      <c r="P136" s="98"/>
      <c r="Q136" s="98"/>
      <c r="R136" s="98"/>
      <c r="S136" s="98"/>
    </row>
    <row r="137" spans="12:19" ht="39.75" customHeight="1" x14ac:dyDescent="0.35">
      <c r="L137" s="98"/>
      <c r="M137" s="98"/>
      <c r="N137" s="98"/>
      <c r="O137" s="98"/>
      <c r="P137" s="98"/>
      <c r="Q137" s="98"/>
      <c r="R137" s="98"/>
      <c r="S137" s="98"/>
    </row>
    <row r="138" spans="12:19" ht="39.75" customHeight="1" x14ac:dyDescent="0.35">
      <c r="L138" s="98"/>
      <c r="M138" s="98"/>
      <c r="N138" s="98"/>
      <c r="O138" s="98"/>
      <c r="P138" s="98"/>
      <c r="Q138" s="98"/>
      <c r="R138" s="98"/>
      <c r="S138" s="98"/>
    </row>
    <row r="139" spans="12:19" ht="39.75" customHeight="1" x14ac:dyDescent="0.35">
      <c r="L139" s="98"/>
      <c r="M139" s="98"/>
      <c r="N139" s="98"/>
      <c r="O139" s="98"/>
      <c r="P139" s="98"/>
      <c r="Q139" s="98"/>
      <c r="R139" s="98"/>
      <c r="S139" s="98"/>
    </row>
    <row r="140" spans="12:19" ht="39.75" customHeight="1" x14ac:dyDescent="0.35">
      <c r="L140" s="98"/>
      <c r="M140" s="98"/>
      <c r="N140" s="98"/>
      <c r="O140" s="98"/>
      <c r="P140" s="98"/>
      <c r="Q140" s="98"/>
      <c r="R140" s="98"/>
      <c r="S140" s="98"/>
    </row>
    <row r="141" spans="12:19" ht="39.75" customHeight="1" x14ac:dyDescent="0.35">
      <c r="L141" s="98"/>
      <c r="M141" s="98"/>
      <c r="N141" s="98"/>
      <c r="O141" s="98"/>
      <c r="P141" s="98"/>
      <c r="Q141" s="98"/>
      <c r="R141" s="98"/>
      <c r="S141" s="98"/>
    </row>
    <row r="142" spans="12:19" ht="39.75" customHeight="1" x14ac:dyDescent="0.35">
      <c r="L142" s="98"/>
      <c r="M142" s="98"/>
      <c r="N142" s="98"/>
      <c r="O142" s="98"/>
      <c r="P142" s="98"/>
      <c r="Q142" s="98"/>
      <c r="R142" s="98"/>
      <c r="S142" s="98"/>
    </row>
    <row r="143" spans="12:19" ht="39.75" customHeight="1" x14ac:dyDescent="0.35">
      <c r="L143" s="98"/>
      <c r="M143" s="98"/>
      <c r="N143" s="98"/>
      <c r="O143" s="98"/>
      <c r="P143" s="98"/>
      <c r="Q143" s="98"/>
      <c r="R143" s="98"/>
      <c r="S143" s="98"/>
    </row>
    <row r="144" spans="12:19" ht="39.75" customHeight="1" x14ac:dyDescent="0.35">
      <c r="L144" s="98"/>
      <c r="M144" s="98"/>
      <c r="N144" s="98"/>
      <c r="O144" s="98"/>
      <c r="P144" s="98"/>
      <c r="Q144" s="98"/>
      <c r="R144" s="98"/>
      <c r="S144" s="98"/>
    </row>
    <row r="145" spans="12:19" ht="39.75" customHeight="1" x14ac:dyDescent="0.35">
      <c r="L145" s="98"/>
      <c r="M145" s="98"/>
      <c r="N145" s="98"/>
      <c r="O145" s="98"/>
      <c r="P145" s="98"/>
      <c r="Q145" s="98"/>
      <c r="R145" s="98"/>
      <c r="S145" s="98"/>
    </row>
    <row r="146" spans="12:19" ht="39.75" customHeight="1" x14ac:dyDescent="0.35">
      <c r="L146" s="98"/>
      <c r="M146" s="98"/>
      <c r="N146" s="98"/>
      <c r="O146" s="98"/>
      <c r="P146" s="98"/>
      <c r="Q146" s="98"/>
      <c r="R146" s="98"/>
      <c r="S146" s="98"/>
    </row>
    <row r="147" spans="12:19" ht="39.75" customHeight="1" x14ac:dyDescent="0.35">
      <c r="L147" s="98"/>
      <c r="M147" s="98"/>
      <c r="N147" s="98"/>
      <c r="O147" s="98"/>
      <c r="P147" s="98"/>
      <c r="Q147" s="98"/>
      <c r="R147" s="98"/>
      <c r="S147" s="98"/>
    </row>
    <row r="148" spans="12:19" ht="39.75" customHeight="1" x14ac:dyDescent="0.35">
      <c r="L148" s="98"/>
      <c r="M148" s="98"/>
      <c r="N148" s="98"/>
      <c r="O148" s="98"/>
      <c r="P148" s="98"/>
      <c r="Q148" s="98"/>
      <c r="R148" s="98"/>
      <c r="S148" s="98"/>
    </row>
    <row r="149" spans="12:19" ht="39.75" customHeight="1" x14ac:dyDescent="0.35">
      <c r="L149" s="98"/>
      <c r="M149" s="98"/>
      <c r="N149" s="98"/>
      <c r="O149" s="98"/>
      <c r="P149" s="98"/>
      <c r="Q149" s="98"/>
      <c r="R149" s="98"/>
      <c r="S149" s="98"/>
    </row>
    <row r="150" spans="12:19" ht="39.75" customHeight="1" x14ac:dyDescent="0.35">
      <c r="L150" s="98"/>
      <c r="M150" s="98"/>
      <c r="N150" s="98"/>
      <c r="O150" s="98"/>
      <c r="P150" s="98"/>
      <c r="Q150" s="98"/>
      <c r="R150" s="98"/>
      <c r="S150" s="98"/>
    </row>
    <row r="151" spans="12:19" ht="39.75" customHeight="1" x14ac:dyDescent="0.35">
      <c r="L151" s="98"/>
      <c r="M151" s="98"/>
      <c r="N151" s="98"/>
      <c r="O151" s="98"/>
      <c r="P151" s="98"/>
      <c r="Q151" s="98"/>
      <c r="R151" s="98"/>
      <c r="S151" s="98"/>
    </row>
    <row r="152" spans="12:19" ht="39.75" customHeight="1" x14ac:dyDescent="0.35">
      <c r="L152" s="98"/>
      <c r="M152" s="98"/>
      <c r="N152" s="98"/>
      <c r="O152" s="98"/>
      <c r="P152" s="98"/>
      <c r="Q152" s="98"/>
      <c r="R152" s="98"/>
      <c r="S152" s="98"/>
    </row>
    <row r="153" spans="12:19" ht="39.75" customHeight="1" x14ac:dyDescent="0.35">
      <c r="L153" s="98"/>
      <c r="M153" s="98"/>
      <c r="N153" s="98"/>
      <c r="O153" s="98"/>
      <c r="P153" s="98"/>
      <c r="Q153" s="98"/>
      <c r="R153" s="98"/>
      <c r="S153" s="98"/>
    </row>
    <row r="154" spans="12:19" ht="39.75" customHeight="1" x14ac:dyDescent="0.35">
      <c r="L154" s="98"/>
      <c r="M154" s="98"/>
      <c r="N154" s="98"/>
      <c r="O154" s="98"/>
      <c r="P154" s="98"/>
      <c r="Q154" s="98"/>
      <c r="R154" s="98"/>
      <c r="S154" s="98"/>
    </row>
    <row r="155" spans="12:19" ht="39.75" customHeight="1" x14ac:dyDescent="0.35">
      <c r="L155" s="98"/>
      <c r="M155" s="98"/>
      <c r="N155" s="98"/>
      <c r="O155" s="98"/>
      <c r="P155" s="98"/>
      <c r="Q155" s="98"/>
      <c r="R155" s="98"/>
      <c r="S155" s="98"/>
    </row>
    <row r="156" spans="12:19" ht="39.75" customHeight="1" x14ac:dyDescent="0.35">
      <c r="L156" s="98"/>
      <c r="M156" s="98"/>
      <c r="N156" s="98"/>
      <c r="O156" s="98"/>
      <c r="P156" s="98"/>
      <c r="Q156" s="98"/>
      <c r="R156" s="98"/>
      <c r="S156" s="98"/>
    </row>
    <row r="157" spans="12:19" ht="39.75" customHeight="1" x14ac:dyDescent="0.35">
      <c r="L157" s="98"/>
      <c r="M157" s="98"/>
      <c r="N157" s="98"/>
      <c r="O157" s="98"/>
      <c r="P157" s="98"/>
      <c r="Q157" s="98"/>
      <c r="R157" s="98"/>
      <c r="S157" s="98"/>
    </row>
    <row r="158" spans="12:19" ht="39.75" customHeight="1" x14ac:dyDescent="0.35">
      <c r="L158" s="98"/>
      <c r="M158" s="98"/>
      <c r="N158" s="98"/>
      <c r="O158" s="98"/>
      <c r="P158" s="98"/>
      <c r="Q158" s="98"/>
      <c r="R158" s="98"/>
      <c r="S158" s="98"/>
    </row>
    <row r="159" spans="12:19" ht="39.75" customHeight="1" x14ac:dyDescent="0.35">
      <c r="L159" s="98"/>
      <c r="M159" s="98"/>
      <c r="N159" s="98"/>
      <c r="O159" s="98"/>
      <c r="P159" s="98"/>
      <c r="Q159" s="98"/>
      <c r="R159" s="98"/>
      <c r="S159" s="98"/>
    </row>
    <row r="160" spans="12:19" ht="39.75" customHeight="1" x14ac:dyDescent="0.35">
      <c r="L160" s="98"/>
      <c r="M160" s="98"/>
      <c r="N160" s="98"/>
      <c r="O160" s="98"/>
      <c r="P160" s="98"/>
      <c r="Q160" s="98"/>
      <c r="R160" s="98"/>
      <c r="S160" s="98"/>
    </row>
    <row r="161" spans="12:19" ht="39.75" customHeight="1" x14ac:dyDescent="0.35">
      <c r="L161" s="98"/>
      <c r="M161" s="98"/>
      <c r="N161" s="98"/>
      <c r="O161" s="98"/>
      <c r="P161" s="98"/>
      <c r="Q161" s="98"/>
      <c r="R161" s="98"/>
      <c r="S161" s="98"/>
    </row>
    <row r="162" spans="12:19" ht="39.75" customHeight="1" x14ac:dyDescent="0.35">
      <c r="L162" s="98"/>
      <c r="M162" s="98"/>
      <c r="N162" s="98"/>
      <c r="O162" s="98"/>
      <c r="P162" s="98"/>
      <c r="Q162" s="98"/>
      <c r="R162" s="98"/>
      <c r="S162" s="98"/>
    </row>
    <row r="163" spans="12:19" ht="39.75" customHeight="1" x14ac:dyDescent="0.35">
      <c r="L163" s="98"/>
      <c r="M163" s="98"/>
      <c r="N163" s="98"/>
      <c r="O163" s="98"/>
      <c r="P163" s="98"/>
      <c r="Q163" s="98"/>
      <c r="R163" s="98"/>
      <c r="S163" s="98"/>
    </row>
    <row r="164" spans="12:19" ht="39.75" customHeight="1" x14ac:dyDescent="0.35">
      <c r="L164" s="98"/>
      <c r="M164" s="98"/>
      <c r="N164" s="98"/>
      <c r="O164" s="98"/>
      <c r="P164" s="98"/>
      <c r="Q164" s="98"/>
      <c r="R164" s="98"/>
      <c r="S164" s="98"/>
    </row>
    <row r="165" spans="12:19" ht="39.75" customHeight="1" x14ac:dyDescent="0.35">
      <c r="L165" s="98"/>
      <c r="M165" s="98"/>
      <c r="N165" s="98"/>
      <c r="O165" s="98"/>
      <c r="P165" s="98"/>
      <c r="Q165" s="98"/>
      <c r="R165" s="98"/>
      <c r="S165" s="98"/>
    </row>
    <row r="166" spans="12:19" ht="39.75" customHeight="1" x14ac:dyDescent="0.35">
      <c r="L166" s="98"/>
      <c r="M166" s="98"/>
      <c r="N166" s="98"/>
      <c r="O166" s="98"/>
      <c r="P166" s="98"/>
      <c r="Q166" s="98"/>
      <c r="R166" s="98"/>
      <c r="S166" s="98"/>
    </row>
    <row r="167" spans="12:19" ht="39.75" customHeight="1" x14ac:dyDescent="0.35">
      <c r="L167" s="98"/>
      <c r="M167" s="98"/>
      <c r="N167" s="98"/>
      <c r="O167" s="98"/>
      <c r="P167" s="98"/>
      <c r="Q167" s="98"/>
      <c r="R167" s="98"/>
      <c r="S167" s="98"/>
    </row>
    <row r="168" spans="12:19" ht="39.75" customHeight="1" x14ac:dyDescent="0.35">
      <c r="L168" s="98"/>
      <c r="M168" s="98"/>
      <c r="N168" s="98"/>
      <c r="O168" s="98"/>
      <c r="P168" s="98"/>
      <c r="Q168" s="98"/>
      <c r="R168" s="98"/>
      <c r="S168" s="98"/>
    </row>
    <row r="169" spans="12:19" ht="39.75" customHeight="1" x14ac:dyDescent="0.35">
      <c r="L169" s="98"/>
      <c r="M169" s="98"/>
      <c r="N169" s="98"/>
      <c r="O169" s="98"/>
      <c r="P169" s="98"/>
      <c r="Q169" s="98"/>
      <c r="R169" s="98"/>
      <c r="S169" s="98"/>
    </row>
    <row r="170" spans="12:19" ht="39.75" customHeight="1" x14ac:dyDescent="0.35">
      <c r="L170" s="98"/>
      <c r="M170" s="98"/>
      <c r="N170" s="98"/>
      <c r="O170" s="98"/>
      <c r="P170" s="98"/>
      <c r="Q170" s="98"/>
      <c r="R170" s="98"/>
      <c r="S170" s="98"/>
    </row>
    <row r="171" spans="12:19" ht="39.75" customHeight="1" x14ac:dyDescent="0.35">
      <c r="L171" s="98"/>
      <c r="M171" s="98"/>
      <c r="N171" s="98"/>
      <c r="O171" s="98"/>
      <c r="P171" s="98"/>
      <c r="Q171" s="98"/>
      <c r="R171" s="98"/>
      <c r="S171" s="98"/>
    </row>
    <row r="172" spans="12:19" ht="39.75" customHeight="1" x14ac:dyDescent="0.35">
      <c r="L172" s="98"/>
      <c r="M172" s="98"/>
      <c r="N172" s="98"/>
      <c r="O172" s="98"/>
      <c r="P172" s="98"/>
      <c r="Q172" s="98"/>
      <c r="R172" s="98"/>
      <c r="S172" s="98"/>
    </row>
    <row r="173" spans="12:19" ht="39.75" customHeight="1" x14ac:dyDescent="0.35">
      <c r="L173" s="98"/>
      <c r="M173" s="98"/>
      <c r="N173" s="98"/>
      <c r="O173" s="98"/>
      <c r="P173" s="98"/>
      <c r="Q173" s="98"/>
      <c r="R173" s="98"/>
      <c r="S173" s="98"/>
    </row>
    <row r="174" spans="12:19" ht="39.75" customHeight="1" x14ac:dyDescent="0.35">
      <c r="L174" s="98"/>
      <c r="M174" s="98"/>
      <c r="N174" s="98"/>
      <c r="O174" s="98"/>
      <c r="P174" s="98"/>
      <c r="Q174" s="98"/>
      <c r="R174" s="98"/>
      <c r="S174" s="98"/>
    </row>
    <row r="175" spans="12:19" ht="39.75" customHeight="1" x14ac:dyDescent="0.35">
      <c r="L175" s="98"/>
      <c r="M175" s="98"/>
      <c r="N175" s="98"/>
      <c r="O175" s="98"/>
      <c r="P175" s="98"/>
      <c r="Q175" s="98"/>
      <c r="R175" s="98"/>
      <c r="S175" s="98"/>
    </row>
    <row r="176" spans="12:19" ht="39.75" customHeight="1" x14ac:dyDescent="0.35">
      <c r="L176" s="98"/>
      <c r="M176" s="98"/>
      <c r="N176" s="98"/>
      <c r="O176" s="98"/>
      <c r="P176" s="98"/>
      <c r="Q176" s="98"/>
      <c r="R176" s="98"/>
      <c r="S176" s="98"/>
    </row>
    <row r="177" spans="12:19" ht="39.75" customHeight="1" x14ac:dyDescent="0.35">
      <c r="L177" s="98"/>
      <c r="M177" s="98"/>
      <c r="N177" s="98"/>
      <c r="O177" s="98"/>
      <c r="P177" s="98"/>
      <c r="Q177" s="98"/>
      <c r="R177" s="98"/>
      <c r="S177" s="98"/>
    </row>
    <row r="178" spans="12:19" ht="39.75" customHeight="1" x14ac:dyDescent="0.35">
      <c r="L178" s="98"/>
      <c r="M178" s="98"/>
      <c r="N178" s="98"/>
      <c r="O178" s="98"/>
      <c r="P178" s="98"/>
      <c r="Q178" s="98"/>
      <c r="R178" s="98"/>
      <c r="S178" s="98"/>
    </row>
    <row r="179" spans="12:19" ht="39.75" customHeight="1" x14ac:dyDescent="0.35">
      <c r="L179" s="98"/>
      <c r="M179" s="98"/>
      <c r="N179" s="98"/>
      <c r="O179" s="98"/>
      <c r="P179" s="98"/>
      <c r="Q179" s="98"/>
      <c r="R179" s="98"/>
      <c r="S179" s="98"/>
    </row>
    <row r="180" spans="12:19" ht="39.75" customHeight="1" x14ac:dyDescent="0.35">
      <c r="L180" s="98"/>
      <c r="M180" s="98"/>
      <c r="N180" s="98"/>
      <c r="O180" s="98"/>
      <c r="P180" s="98"/>
      <c r="Q180" s="98"/>
      <c r="R180" s="98"/>
      <c r="S180" s="98"/>
    </row>
    <row r="181" spans="12:19" ht="39.75" customHeight="1" x14ac:dyDescent="0.35">
      <c r="L181" s="98"/>
      <c r="M181" s="98"/>
      <c r="N181" s="98"/>
      <c r="O181" s="98"/>
      <c r="P181" s="98"/>
      <c r="Q181" s="98"/>
      <c r="R181" s="98"/>
      <c r="S181" s="98"/>
    </row>
    <row r="182" spans="12:19" ht="39.75" customHeight="1" x14ac:dyDescent="0.35">
      <c r="L182" s="98"/>
      <c r="M182" s="98"/>
      <c r="N182" s="98"/>
      <c r="O182" s="98"/>
      <c r="P182" s="98"/>
      <c r="Q182" s="98"/>
      <c r="R182" s="98"/>
      <c r="S182" s="98"/>
    </row>
    <row r="183" spans="12:19" ht="39.75" customHeight="1" x14ac:dyDescent="0.35">
      <c r="L183" s="98"/>
      <c r="M183" s="98"/>
      <c r="N183" s="98"/>
      <c r="O183" s="98"/>
      <c r="P183" s="98"/>
      <c r="Q183" s="98"/>
      <c r="R183" s="98"/>
      <c r="S183" s="98"/>
    </row>
    <row r="184" spans="12:19" ht="39.75" customHeight="1" x14ac:dyDescent="0.35">
      <c r="L184" s="98"/>
      <c r="M184" s="98"/>
      <c r="N184" s="98"/>
      <c r="O184" s="98"/>
      <c r="P184" s="98"/>
      <c r="Q184" s="98"/>
      <c r="R184" s="98"/>
      <c r="S184" s="98"/>
    </row>
    <row r="185" spans="12:19" ht="39.75" customHeight="1" x14ac:dyDescent="0.35">
      <c r="L185" s="98"/>
      <c r="M185" s="98"/>
      <c r="N185" s="98"/>
      <c r="O185" s="98"/>
      <c r="P185" s="98"/>
      <c r="Q185" s="98"/>
      <c r="R185" s="98"/>
      <c r="S185" s="98"/>
    </row>
    <row r="186" spans="12:19" ht="39.75" customHeight="1" x14ac:dyDescent="0.35">
      <c r="L186" s="98"/>
      <c r="M186" s="98"/>
      <c r="N186" s="98"/>
      <c r="O186" s="98"/>
      <c r="P186" s="98"/>
      <c r="Q186" s="98"/>
      <c r="R186" s="98"/>
      <c r="S186" s="98"/>
    </row>
    <row r="187" spans="12:19" ht="39.75" customHeight="1" x14ac:dyDescent="0.35">
      <c r="L187" s="98"/>
      <c r="M187" s="98"/>
      <c r="N187" s="98"/>
      <c r="O187" s="98"/>
      <c r="P187" s="98"/>
      <c r="Q187" s="98"/>
      <c r="R187" s="98"/>
      <c r="S187" s="98"/>
    </row>
    <row r="188" spans="12:19" ht="39.75" customHeight="1" x14ac:dyDescent="0.35">
      <c r="L188" s="98"/>
      <c r="M188" s="98"/>
      <c r="N188" s="98"/>
      <c r="O188" s="98"/>
      <c r="P188" s="98"/>
      <c r="Q188" s="98"/>
      <c r="R188" s="98"/>
      <c r="S188" s="98"/>
    </row>
    <row r="189" spans="12:19" ht="39.75" customHeight="1" x14ac:dyDescent="0.35">
      <c r="L189" s="98"/>
      <c r="M189" s="98"/>
      <c r="N189" s="98"/>
      <c r="O189" s="98"/>
      <c r="P189" s="98"/>
      <c r="Q189" s="98"/>
      <c r="R189" s="98"/>
      <c r="S189" s="98"/>
    </row>
    <row r="190" spans="12:19" ht="39.75" customHeight="1" x14ac:dyDescent="0.35">
      <c r="L190" s="98"/>
      <c r="M190" s="98"/>
      <c r="N190" s="98"/>
      <c r="O190" s="98"/>
      <c r="P190" s="98"/>
      <c r="Q190" s="98"/>
      <c r="R190" s="98"/>
      <c r="S190" s="98"/>
    </row>
    <row r="191" spans="12:19" ht="39.75" customHeight="1" x14ac:dyDescent="0.35">
      <c r="L191" s="98"/>
      <c r="M191" s="98"/>
      <c r="N191" s="98"/>
      <c r="O191" s="98"/>
      <c r="P191" s="98"/>
      <c r="Q191" s="98"/>
      <c r="R191" s="98"/>
      <c r="S191" s="98"/>
    </row>
    <row r="192" spans="12:19" ht="39.75" customHeight="1" x14ac:dyDescent="0.35">
      <c r="L192" s="98"/>
      <c r="M192" s="98"/>
      <c r="N192" s="98"/>
      <c r="O192" s="98"/>
      <c r="P192" s="98"/>
      <c r="Q192" s="98"/>
      <c r="R192" s="98"/>
      <c r="S192" s="98"/>
    </row>
    <row r="193" spans="12:19" ht="39.75" customHeight="1" x14ac:dyDescent="0.35">
      <c r="L193" s="98"/>
      <c r="M193" s="98"/>
      <c r="N193" s="98"/>
      <c r="O193" s="98"/>
      <c r="P193" s="98"/>
      <c r="Q193" s="98"/>
      <c r="R193" s="98"/>
      <c r="S193" s="98"/>
    </row>
    <row r="194" spans="12:19" ht="39.75" customHeight="1" x14ac:dyDescent="0.35">
      <c r="L194" s="98"/>
      <c r="M194" s="98"/>
      <c r="N194" s="98"/>
      <c r="O194" s="98"/>
      <c r="P194" s="98"/>
      <c r="Q194" s="98"/>
      <c r="R194" s="98"/>
      <c r="S194" s="98"/>
    </row>
    <row r="195" spans="12:19" ht="39.75" customHeight="1" x14ac:dyDescent="0.35">
      <c r="L195" s="98"/>
      <c r="M195" s="98"/>
      <c r="N195" s="98"/>
      <c r="O195" s="98"/>
      <c r="P195" s="98"/>
      <c r="Q195" s="98"/>
      <c r="R195" s="98"/>
      <c r="S195" s="98"/>
    </row>
    <row r="196" spans="12:19" ht="39.75" customHeight="1" x14ac:dyDescent="0.35">
      <c r="L196" s="98"/>
      <c r="M196" s="98"/>
      <c r="N196" s="98"/>
      <c r="O196" s="98"/>
      <c r="P196" s="98"/>
      <c r="Q196" s="98"/>
      <c r="R196" s="98"/>
      <c r="S196" s="98"/>
    </row>
    <row r="197" spans="12:19" ht="39.75" customHeight="1" x14ac:dyDescent="0.35">
      <c r="L197" s="98"/>
      <c r="M197" s="98"/>
      <c r="N197" s="98"/>
      <c r="O197" s="98"/>
      <c r="P197" s="98"/>
      <c r="Q197" s="98"/>
      <c r="R197" s="98"/>
      <c r="S197" s="98"/>
    </row>
    <row r="198" spans="12:19" ht="39.75" customHeight="1" x14ac:dyDescent="0.35">
      <c r="L198" s="98"/>
      <c r="M198" s="98"/>
      <c r="N198" s="98"/>
      <c r="O198" s="98"/>
      <c r="P198" s="98"/>
      <c r="Q198" s="98"/>
      <c r="R198" s="98"/>
      <c r="S198" s="98"/>
    </row>
    <row r="199" spans="12:19" ht="39.75" customHeight="1" x14ac:dyDescent="0.35">
      <c r="L199" s="98"/>
      <c r="M199" s="98"/>
      <c r="N199" s="98"/>
      <c r="O199" s="98"/>
      <c r="P199" s="98"/>
      <c r="Q199" s="98"/>
      <c r="R199" s="98"/>
      <c r="S199" s="98"/>
    </row>
    <row r="200" spans="12:19" ht="39.75" customHeight="1" x14ac:dyDescent="0.35">
      <c r="L200" s="98"/>
      <c r="M200" s="98"/>
      <c r="N200" s="98"/>
      <c r="O200" s="98"/>
      <c r="P200" s="98"/>
      <c r="Q200" s="98"/>
      <c r="R200" s="98"/>
      <c r="S200" s="98"/>
    </row>
    <row r="201" spans="12:19" ht="39.75" customHeight="1" x14ac:dyDescent="0.35">
      <c r="L201" s="98"/>
      <c r="M201" s="98"/>
      <c r="N201" s="98"/>
      <c r="O201" s="98"/>
      <c r="P201" s="98"/>
      <c r="Q201" s="98"/>
      <c r="R201" s="98"/>
      <c r="S201" s="98"/>
    </row>
    <row r="202" spans="12:19" ht="39.75" customHeight="1" x14ac:dyDescent="0.35">
      <c r="L202" s="98"/>
      <c r="M202" s="98"/>
      <c r="N202" s="98"/>
      <c r="O202" s="98"/>
      <c r="P202" s="98"/>
      <c r="Q202" s="98"/>
      <c r="R202" s="98"/>
      <c r="S202" s="98"/>
    </row>
    <row r="203" spans="12:19" ht="39.75" customHeight="1" x14ac:dyDescent="0.35">
      <c r="L203" s="98"/>
      <c r="M203" s="98"/>
      <c r="N203" s="98"/>
      <c r="O203" s="98"/>
      <c r="P203" s="98"/>
      <c r="Q203" s="98"/>
      <c r="R203" s="98"/>
      <c r="S203" s="98"/>
    </row>
    <row r="204" spans="12:19" ht="39.75" customHeight="1" x14ac:dyDescent="0.35">
      <c r="L204" s="98"/>
      <c r="M204" s="98"/>
      <c r="N204" s="98"/>
      <c r="O204" s="98"/>
      <c r="P204" s="98"/>
      <c r="Q204" s="98"/>
      <c r="R204" s="98"/>
      <c r="S204" s="98"/>
    </row>
    <row r="205" spans="12:19" ht="39.75" customHeight="1" x14ac:dyDescent="0.35">
      <c r="L205" s="98"/>
      <c r="M205" s="98"/>
      <c r="N205" s="98"/>
      <c r="O205" s="98"/>
      <c r="P205" s="98"/>
      <c r="Q205" s="98"/>
      <c r="R205" s="98"/>
      <c r="S205" s="98"/>
    </row>
    <row r="206" spans="12:19" ht="39.75" customHeight="1" x14ac:dyDescent="0.35">
      <c r="L206" s="98"/>
      <c r="M206" s="98"/>
      <c r="N206" s="98"/>
      <c r="O206" s="98"/>
      <c r="P206" s="98"/>
      <c r="Q206" s="98"/>
      <c r="R206" s="98"/>
      <c r="S206" s="98"/>
    </row>
    <row r="207" spans="12:19" ht="39.75" customHeight="1" x14ac:dyDescent="0.35">
      <c r="L207" s="98"/>
      <c r="M207" s="98"/>
      <c r="N207" s="98"/>
      <c r="O207" s="98"/>
      <c r="P207" s="98"/>
      <c r="Q207" s="98"/>
      <c r="R207" s="98"/>
      <c r="S207" s="98"/>
    </row>
    <row r="208" spans="12:19" ht="39.75" customHeight="1" x14ac:dyDescent="0.35">
      <c r="L208" s="98"/>
      <c r="M208" s="98"/>
      <c r="N208" s="98"/>
      <c r="O208" s="98"/>
      <c r="P208" s="98"/>
      <c r="Q208" s="98"/>
      <c r="R208" s="98"/>
      <c r="S208" s="98"/>
    </row>
    <row r="209" spans="12:19" ht="39.75" customHeight="1" x14ac:dyDescent="0.35">
      <c r="L209" s="98"/>
      <c r="M209" s="98"/>
      <c r="N209" s="98"/>
      <c r="O209" s="98"/>
      <c r="P209" s="98"/>
      <c r="Q209" s="98"/>
      <c r="R209" s="98"/>
      <c r="S209" s="98"/>
    </row>
    <row r="210" spans="12:19" ht="39.75" customHeight="1" x14ac:dyDescent="0.35">
      <c r="L210" s="98"/>
      <c r="M210" s="98"/>
      <c r="N210" s="98"/>
      <c r="O210" s="98"/>
      <c r="P210" s="98"/>
      <c r="Q210" s="98"/>
      <c r="R210" s="98"/>
      <c r="S210" s="98"/>
    </row>
    <row r="211" spans="12:19" ht="39.75" customHeight="1" x14ac:dyDescent="0.35">
      <c r="L211" s="98"/>
      <c r="M211" s="98"/>
      <c r="N211" s="98"/>
      <c r="O211" s="98"/>
      <c r="P211" s="98"/>
      <c r="Q211" s="98"/>
      <c r="R211" s="98"/>
      <c r="S211" s="98"/>
    </row>
    <row r="212" spans="12:19" ht="39.75" customHeight="1" x14ac:dyDescent="0.35">
      <c r="L212" s="98"/>
      <c r="M212" s="98"/>
      <c r="N212" s="98"/>
      <c r="O212" s="98"/>
      <c r="P212" s="98"/>
      <c r="Q212" s="98"/>
      <c r="R212" s="98"/>
      <c r="S212" s="98"/>
    </row>
    <row r="213" spans="12:19" ht="39.75" customHeight="1" x14ac:dyDescent="0.35">
      <c r="L213" s="98"/>
      <c r="M213" s="98"/>
      <c r="N213" s="98"/>
      <c r="O213" s="98"/>
      <c r="P213" s="98"/>
      <c r="Q213" s="98"/>
      <c r="R213" s="98"/>
      <c r="S213" s="98"/>
    </row>
    <row r="214" spans="12:19" ht="39.75" customHeight="1" x14ac:dyDescent="0.35">
      <c r="L214" s="98"/>
      <c r="M214" s="98"/>
      <c r="N214" s="98"/>
      <c r="O214" s="98"/>
      <c r="P214" s="98"/>
      <c r="Q214" s="98"/>
      <c r="R214" s="98"/>
      <c r="S214" s="98"/>
    </row>
    <row r="215" spans="12:19" ht="39.75" customHeight="1" x14ac:dyDescent="0.35">
      <c r="L215" s="98"/>
      <c r="M215" s="98"/>
      <c r="N215" s="98"/>
      <c r="O215" s="98"/>
      <c r="P215" s="98"/>
      <c r="Q215" s="98"/>
      <c r="R215" s="98"/>
      <c r="S215" s="98"/>
    </row>
    <row r="216" spans="12:19" ht="39.75" customHeight="1" x14ac:dyDescent="0.35">
      <c r="L216" s="98"/>
      <c r="M216" s="98"/>
      <c r="N216" s="98"/>
      <c r="O216" s="98"/>
      <c r="P216" s="98"/>
      <c r="Q216" s="98"/>
      <c r="R216" s="98"/>
      <c r="S216" s="98"/>
    </row>
    <row r="217" spans="12:19" ht="39.75" customHeight="1" x14ac:dyDescent="0.35">
      <c r="L217" s="98"/>
      <c r="M217" s="98"/>
      <c r="N217" s="98"/>
      <c r="O217" s="98"/>
      <c r="P217" s="98"/>
      <c r="Q217" s="98"/>
      <c r="R217" s="98"/>
      <c r="S217" s="98"/>
    </row>
    <row r="218" spans="12:19" ht="39.75" customHeight="1" x14ac:dyDescent="0.35">
      <c r="L218" s="98"/>
      <c r="M218" s="98"/>
      <c r="N218" s="98"/>
      <c r="O218" s="98"/>
      <c r="P218" s="98"/>
      <c r="Q218" s="98"/>
      <c r="R218" s="98"/>
      <c r="S218" s="98"/>
    </row>
    <row r="219" spans="12:19" ht="39.75" customHeight="1" x14ac:dyDescent="0.35">
      <c r="L219" s="98"/>
      <c r="M219" s="98"/>
      <c r="N219" s="98"/>
      <c r="O219" s="98"/>
      <c r="P219" s="98"/>
      <c r="Q219" s="98"/>
      <c r="R219" s="98"/>
      <c r="S219" s="98"/>
    </row>
    <row r="220" spans="12:19" ht="39.75" customHeight="1" x14ac:dyDescent="0.35">
      <c r="L220" s="98"/>
      <c r="M220" s="98"/>
      <c r="N220" s="98"/>
      <c r="O220" s="98"/>
      <c r="P220" s="98"/>
      <c r="Q220" s="98"/>
      <c r="R220" s="98"/>
      <c r="S220" s="98"/>
    </row>
    <row r="221" spans="12:19" ht="39.75" customHeight="1" x14ac:dyDescent="0.35">
      <c r="L221" s="98"/>
      <c r="M221" s="98"/>
      <c r="N221" s="98"/>
      <c r="O221" s="98"/>
      <c r="P221" s="98"/>
      <c r="Q221" s="98"/>
      <c r="R221" s="98"/>
      <c r="S221" s="98"/>
    </row>
    <row r="222" spans="12:19" ht="39.75" customHeight="1" x14ac:dyDescent="0.35">
      <c r="L222" s="98"/>
      <c r="M222" s="98"/>
      <c r="N222" s="98"/>
      <c r="O222" s="98"/>
      <c r="P222" s="98"/>
      <c r="Q222" s="98"/>
      <c r="R222" s="98"/>
      <c r="S222" s="98"/>
    </row>
    <row r="223" spans="12:19" ht="39.75" customHeight="1" x14ac:dyDescent="0.35">
      <c r="L223" s="98"/>
      <c r="M223" s="98"/>
      <c r="N223" s="98"/>
      <c r="O223" s="98"/>
      <c r="P223" s="98"/>
      <c r="Q223" s="98"/>
      <c r="R223" s="98"/>
      <c r="S223" s="98"/>
    </row>
    <row r="224" spans="12:19" ht="39.75" customHeight="1" x14ac:dyDescent="0.35">
      <c r="L224" s="98"/>
      <c r="M224" s="98"/>
      <c r="N224" s="98"/>
      <c r="O224" s="98"/>
      <c r="P224" s="98"/>
      <c r="Q224" s="98"/>
      <c r="R224" s="98"/>
      <c r="S224" s="98"/>
    </row>
    <row r="225" spans="12:19" ht="39.75" customHeight="1" x14ac:dyDescent="0.35">
      <c r="L225" s="98"/>
      <c r="M225" s="98"/>
      <c r="N225" s="98"/>
      <c r="O225" s="98"/>
      <c r="P225" s="98"/>
      <c r="Q225" s="98"/>
      <c r="R225" s="98"/>
      <c r="S225" s="98"/>
    </row>
    <row r="226" spans="12:19" ht="39.75" customHeight="1" x14ac:dyDescent="0.35">
      <c r="L226" s="98"/>
      <c r="M226" s="98"/>
      <c r="N226" s="98"/>
      <c r="O226" s="98"/>
      <c r="P226" s="98"/>
      <c r="Q226" s="98"/>
      <c r="R226" s="98"/>
      <c r="S226" s="98"/>
    </row>
    <row r="227" spans="12:19" ht="39.75" customHeight="1" x14ac:dyDescent="0.35">
      <c r="L227" s="98"/>
      <c r="M227" s="98"/>
      <c r="N227" s="98"/>
      <c r="O227" s="98"/>
      <c r="P227" s="98"/>
      <c r="Q227" s="98"/>
      <c r="R227" s="98"/>
      <c r="S227" s="98"/>
    </row>
    <row r="228" spans="12:19" ht="39.75" customHeight="1" x14ac:dyDescent="0.35">
      <c r="L228" s="98"/>
      <c r="M228" s="98"/>
      <c r="N228" s="98"/>
      <c r="O228" s="98"/>
      <c r="P228" s="98"/>
      <c r="Q228" s="98"/>
      <c r="R228" s="98"/>
      <c r="S228" s="98"/>
    </row>
    <row r="229" spans="12:19" ht="39.75" customHeight="1" x14ac:dyDescent="0.35">
      <c r="L229" s="98"/>
      <c r="M229" s="98"/>
      <c r="N229" s="98"/>
      <c r="O229" s="98"/>
      <c r="P229" s="98"/>
      <c r="Q229" s="98"/>
      <c r="R229" s="98"/>
      <c r="S229" s="98"/>
    </row>
    <row r="230" spans="12:19" ht="39.75" customHeight="1" x14ac:dyDescent="0.35">
      <c r="L230" s="98"/>
      <c r="M230" s="98"/>
      <c r="N230" s="98"/>
      <c r="O230" s="98"/>
      <c r="P230" s="98"/>
      <c r="Q230" s="98"/>
      <c r="R230" s="98"/>
      <c r="S230" s="98"/>
    </row>
    <row r="231" spans="12:19" ht="39.75" customHeight="1" x14ac:dyDescent="0.35">
      <c r="L231" s="98"/>
      <c r="M231" s="98"/>
      <c r="N231" s="98"/>
      <c r="O231" s="98"/>
      <c r="P231" s="98"/>
      <c r="Q231" s="98"/>
      <c r="R231" s="98"/>
      <c r="S231" s="98"/>
    </row>
    <row r="232" spans="12:19" ht="39.75" customHeight="1" x14ac:dyDescent="0.35">
      <c r="L232" s="98"/>
      <c r="M232" s="98"/>
      <c r="N232" s="98"/>
      <c r="O232" s="98"/>
      <c r="P232" s="98"/>
      <c r="Q232" s="98"/>
      <c r="R232" s="98"/>
      <c r="S232" s="98"/>
    </row>
    <row r="233" spans="12:19" ht="39.75" customHeight="1" x14ac:dyDescent="0.35">
      <c r="L233" s="98"/>
      <c r="M233" s="98"/>
      <c r="N233" s="98"/>
      <c r="O233" s="98"/>
      <c r="P233" s="98"/>
      <c r="Q233" s="98"/>
      <c r="R233" s="98"/>
      <c r="S233" s="98"/>
    </row>
    <row r="234" spans="12:19" ht="39.75" customHeight="1" x14ac:dyDescent="0.35">
      <c r="L234" s="98"/>
      <c r="M234" s="98"/>
      <c r="N234" s="98"/>
      <c r="O234" s="98"/>
      <c r="P234" s="98"/>
      <c r="Q234" s="98"/>
      <c r="R234" s="98"/>
      <c r="S234" s="98"/>
    </row>
    <row r="235" spans="12:19" ht="39.75" customHeight="1" x14ac:dyDescent="0.35">
      <c r="L235" s="98"/>
      <c r="M235" s="98"/>
      <c r="N235" s="98"/>
      <c r="O235" s="98"/>
      <c r="P235" s="98"/>
      <c r="Q235" s="98"/>
      <c r="R235" s="98"/>
      <c r="S235" s="98"/>
    </row>
    <row r="236" spans="12:19" ht="39.75" customHeight="1" x14ac:dyDescent="0.35">
      <c r="L236" s="98"/>
      <c r="M236" s="98"/>
      <c r="N236" s="98"/>
      <c r="O236" s="98"/>
      <c r="P236" s="98"/>
      <c r="Q236" s="98"/>
      <c r="R236" s="98"/>
      <c r="S236" s="98"/>
    </row>
    <row r="237" spans="12:19" ht="39.75" customHeight="1" x14ac:dyDescent="0.35">
      <c r="L237" s="98"/>
      <c r="M237" s="98"/>
      <c r="N237" s="98"/>
      <c r="O237" s="98"/>
      <c r="P237" s="98"/>
      <c r="Q237" s="98"/>
      <c r="R237" s="98"/>
      <c r="S237" s="98"/>
    </row>
    <row r="238" spans="12:19" ht="39.75" customHeight="1" x14ac:dyDescent="0.35">
      <c r="L238" s="98"/>
      <c r="M238" s="98"/>
      <c r="N238" s="98"/>
      <c r="O238" s="98"/>
      <c r="P238" s="98"/>
      <c r="Q238" s="98"/>
      <c r="R238" s="98"/>
      <c r="S238" s="98"/>
    </row>
    <row r="239" spans="12:19" ht="39.75" customHeight="1" x14ac:dyDescent="0.35">
      <c r="L239" s="98"/>
      <c r="M239" s="98"/>
      <c r="N239" s="98"/>
      <c r="O239" s="98"/>
      <c r="P239" s="98"/>
      <c r="Q239" s="98"/>
      <c r="R239" s="98"/>
      <c r="S239" s="98"/>
    </row>
    <row r="240" spans="12:19" ht="39.75" customHeight="1" x14ac:dyDescent="0.35">
      <c r="L240" s="98"/>
      <c r="M240" s="98"/>
      <c r="N240" s="98"/>
      <c r="O240" s="98"/>
      <c r="P240" s="98"/>
      <c r="Q240" s="98"/>
      <c r="R240" s="98"/>
      <c r="S240" s="98"/>
    </row>
    <row r="241" spans="12:19" ht="39.75" customHeight="1" x14ac:dyDescent="0.35">
      <c r="L241" s="98"/>
      <c r="M241" s="98"/>
      <c r="N241" s="98"/>
      <c r="O241" s="98"/>
      <c r="P241" s="98"/>
      <c r="Q241" s="98"/>
      <c r="R241" s="98"/>
      <c r="S241" s="98"/>
    </row>
    <row r="242" spans="12:19" ht="39.75" customHeight="1" x14ac:dyDescent="0.35">
      <c r="L242" s="98"/>
      <c r="M242" s="98"/>
      <c r="N242" s="98"/>
      <c r="O242" s="98"/>
      <c r="P242" s="98"/>
      <c r="Q242" s="98"/>
      <c r="R242" s="98"/>
      <c r="S242" s="98"/>
    </row>
    <row r="243" spans="12:19" ht="39.75" customHeight="1" x14ac:dyDescent="0.35">
      <c r="L243" s="98"/>
      <c r="M243" s="98"/>
      <c r="N243" s="98"/>
      <c r="O243" s="98"/>
      <c r="P243" s="98"/>
      <c r="Q243" s="98"/>
      <c r="R243" s="98"/>
      <c r="S243" s="98"/>
    </row>
    <row r="244" spans="12:19" ht="39.75" customHeight="1" x14ac:dyDescent="0.35">
      <c r="L244" s="98"/>
      <c r="M244" s="98"/>
      <c r="N244" s="98"/>
      <c r="O244" s="98"/>
      <c r="P244" s="98"/>
      <c r="Q244" s="98"/>
      <c r="R244" s="98"/>
      <c r="S244" s="98"/>
    </row>
    <row r="245" spans="12:19" ht="39.75" customHeight="1" x14ac:dyDescent="0.35">
      <c r="L245" s="98"/>
      <c r="M245" s="98"/>
      <c r="N245" s="98"/>
      <c r="O245" s="98"/>
      <c r="P245" s="98"/>
      <c r="Q245" s="98"/>
      <c r="R245" s="98"/>
      <c r="S245" s="98"/>
    </row>
    <row r="246" spans="12:19" ht="39.75" customHeight="1" x14ac:dyDescent="0.35">
      <c r="L246" s="98"/>
      <c r="M246" s="98"/>
      <c r="N246" s="98"/>
      <c r="O246" s="98"/>
      <c r="P246" s="98"/>
      <c r="Q246" s="98"/>
      <c r="R246" s="98"/>
      <c r="S246" s="98"/>
    </row>
    <row r="247" spans="12:19" ht="39.75" customHeight="1" x14ac:dyDescent="0.35">
      <c r="L247" s="98"/>
      <c r="M247" s="98"/>
      <c r="N247" s="98"/>
      <c r="O247" s="98"/>
      <c r="P247" s="98"/>
      <c r="Q247" s="98"/>
      <c r="R247" s="98"/>
      <c r="S247" s="98"/>
    </row>
    <row r="248" spans="12:19" ht="39.75" customHeight="1" x14ac:dyDescent="0.35">
      <c r="L248" s="98"/>
      <c r="M248" s="98"/>
      <c r="N248" s="98"/>
      <c r="O248" s="98"/>
      <c r="P248" s="98"/>
      <c r="Q248" s="98"/>
      <c r="R248" s="98"/>
      <c r="S248" s="98"/>
    </row>
    <row r="249" spans="12:19" ht="39.75" customHeight="1" x14ac:dyDescent="0.35">
      <c r="L249" s="98"/>
      <c r="M249" s="98"/>
      <c r="N249" s="98"/>
      <c r="O249" s="98"/>
      <c r="P249" s="98"/>
      <c r="Q249" s="98"/>
      <c r="R249" s="98"/>
      <c r="S249" s="98"/>
    </row>
    <row r="250" spans="12:19" ht="39.75" customHeight="1" x14ac:dyDescent="0.35">
      <c r="L250" s="98"/>
      <c r="M250" s="98"/>
      <c r="N250" s="98"/>
      <c r="O250" s="98"/>
      <c r="P250" s="98"/>
      <c r="Q250" s="98"/>
      <c r="R250" s="98"/>
      <c r="S250" s="98"/>
    </row>
    <row r="251" spans="12:19" ht="39.75" customHeight="1" x14ac:dyDescent="0.35">
      <c r="L251" s="98"/>
      <c r="M251" s="98"/>
      <c r="N251" s="98"/>
      <c r="O251" s="98"/>
      <c r="P251" s="98"/>
      <c r="Q251" s="98"/>
      <c r="R251" s="98"/>
      <c r="S251" s="98"/>
    </row>
    <row r="252" spans="12:19" ht="39.75" customHeight="1" x14ac:dyDescent="0.35">
      <c r="L252" s="98"/>
      <c r="M252" s="98"/>
      <c r="N252" s="98"/>
      <c r="O252" s="98"/>
      <c r="P252" s="98"/>
      <c r="Q252" s="98"/>
      <c r="R252" s="98"/>
      <c r="S252" s="98"/>
    </row>
    <row r="253" spans="12:19" ht="39.75" customHeight="1" x14ac:dyDescent="0.35">
      <c r="L253" s="98"/>
      <c r="M253" s="98"/>
      <c r="N253" s="98"/>
      <c r="O253" s="98"/>
      <c r="P253" s="98"/>
      <c r="Q253" s="98"/>
      <c r="R253" s="98"/>
      <c r="S253" s="98"/>
    </row>
    <row r="254" spans="12:19" ht="39.75" customHeight="1" x14ac:dyDescent="0.35">
      <c r="L254" s="98"/>
      <c r="M254" s="98"/>
      <c r="N254" s="98"/>
      <c r="O254" s="98"/>
      <c r="P254" s="98"/>
      <c r="Q254" s="98"/>
      <c r="R254" s="98"/>
      <c r="S254" s="98"/>
    </row>
    <row r="255" spans="12:19" ht="39.75" customHeight="1" x14ac:dyDescent="0.35">
      <c r="L255" s="98"/>
      <c r="M255" s="98"/>
      <c r="N255" s="98"/>
      <c r="O255" s="98"/>
      <c r="P255" s="98"/>
      <c r="Q255" s="98"/>
      <c r="R255" s="98"/>
      <c r="S255" s="98"/>
    </row>
    <row r="256" spans="12:19" ht="39.75" customHeight="1" x14ac:dyDescent="0.35">
      <c r="L256" s="98"/>
      <c r="M256" s="98"/>
      <c r="N256" s="98"/>
      <c r="O256" s="98"/>
      <c r="P256" s="98"/>
      <c r="Q256" s="98"/>
      <c r="R256" s="98"/>
      <c r="S256" s="98"/>
    </row>
    <row r="257" spans="12:19" ht="39.75" customHeight="1" x14ac:dyDescent="0.35">
      <c r="L257" s="98"/>
      <c r="M257" s="98"/>
      <c r="N257" s="98"/>
      <c r="O257" s="98"/>
      <c r="P257" s="98"/>
      <c r="Q257" s="98"/>
      <c r="R257" s="98"/>
      <c r="S257" s="98"/>
    </row>
    <row r="258" spans="12:19" ht="39.75" customHeight="1" x14ac:dyDescent="0.35">
      <c r="L258" s="98"/>
      <c r="M258" s="98"/>
      <c r="N258" s="98"/>
      <c r="O258" s="98"/>
      <c r="P258" s="98"/>
      <c r="Q258" s="98"/>
      <c r="R258" s="98"/>
      <c r="S258" s="98"/>
    </row>
    <row r="259" spans="12:19" ht="39.75" customHeight="1" x14ac:dyDescent="0.35">
      <c r="L259" s="98"/>
      <c r="M259" s="98"/>
      <c r="N259" s="98"/>
      <c r="O259" s="98"/>
      <c r="P259" s="98"/>
      <c r="Q259" s="98"/>
      <c r="R259" s="98"/>
      <c r="S259" s="98"/>
    </row>
    <row r="260" spans="12:19" ht="39.75" customHeight="1" x14ac:dyDescent="0.35">
      <c r="L260" s="98"/>
      <c r="M260" s="98"/>
      <c r="N260" s="98"/>
      <c r="O260" s="98"/>
      <c r="P260" s="98"/>
      <c r="Q260" s="98"/>
      <c r="R260" s="98"/>
      <c r="S260" s="98"/>
    </row>
    <row r="261" spans="12:19" ht="39.75" customHeight="1" x14ac:dyDescent="0.35">
      <c r="L261" s="98"/>
      <c r="M261" s="98"/>
      <c r="N261" s="98"/>
      <c r="O261" s="98"/>
      <c r="P261" s="98"/>
      <c r="Q261" s="98"/>
      <c r="R261" s="98"/>
      <c r="S261" s="98"/>
    </row>
    <row r="262" spans="12:19" ht="39.75" customHeight="1" x14ac:dyDescent="0.35">
      <c r="L262" s="98"/>
      <c r="M262" s="98"/>
      <c r="N262" s="98"/>
      <c r="O262" s="98"/>
      <c r="P262" s="98"/>
      <c r="Q262" s="98"/>
      <c r="R262" s="98"/>
      <c r="S262" s="98"/>
    </row>
    <row r="263" spans="12:19" ht="39.75" customHeight="1" x14ac:dyDescent="0.35">
      <c r="L263" s="98"/>
      <c r="M263" s="98"/>
      <c r="N263" s="98"/>
      <c r="O263" s="98"/>
      <c r="P263" s="98"/>
      <c r="Q263" s="98"/>
      <c r="R263" s="98"/>
      <c r="S263" s="98"/>
    </row>
    <row r="264" spans="12:19" ht="39.75" customHeight="1" x14ac:dyDescent="0.35">
      <c r="L264" s="98"/>
      <c r="M264" s="98"/>
      <c r="N264" s="98"/>
      <c r="O264" s="98"/>
      <c r="P264" s="98"/>
      <c r="Q264" s="98"/>
      <c r="R264" s="98"/>
      <c r="S264" s="98"/>
    </row>
    <row r="265" spans="12:19" ht="39.75" customHeight="1" x14ac:dyDescent="0.35">
      <c r="L265" s="98"/>
      <c r="M265" s="98"/>
      <c r="N265" s="98"/>
      <c r="O265" s="98"/>
      <c r="P265" s="98"/>
      <c r="Q265" s="98"/>
      <c r="R265" s="98"/>
      <c r="S265" s="98"/>
    </row>
    <row r="266" spans="12:19" ht="39.75" customHeight="1" x14ac:dyDescent="0.35">
      <c r="L266" s="98"/>
      <c r="M266" s="98"/>
      <c r="N266" s="98"/>
      <c r="O266" s="98"/>
      <c r="P266" s="98"/>
      <c r="Q266" s="98"/>
      <c r="R266" s="98"/>
      <c r="S266" s="98"/>
    </row>
    <row r="267" spans="12:19" ht="39.75" customHeight="1" x14ac:dyDescent="0.35">
      <c r="L267" s="98"/>
      <c r="M267" s="98"/>
      <c r="N267" s="98"/>
      <c r="O267" s="98"/>
      <c r="P267" s="98"/>
      <c r="Q267" s="98"/>
      <c r="R267" s="98"/>
      <c r="S267" s="98"/>
    </row>
    <row r="268" spans="12:19" ht="39.75" customHeight="1" x14ac:dyDescent="0.35">
      <c r="L268" s="98"/>
      <c r="M268" s="98"/>
      <c r="N268" s="98"/>
      <c r="O268" s="98"/>
      <c r="P268" s="98"/>
      <c r="Q268" s="98"/>
      <c r="R268" s="98"/>
      <c r="S268" s="98"/>
    </row>
    <row r="269" spans="12:19" ht="39.75" customHeight="1" x14ac:dyDescent="0.35">
      <c r="L269" s="98"/>
      <c r="M269" s="98"/>
      <c r="N269" s="98"/>
      <c r="O269" s="98"/>
      <c r="P269" s="98"/>
      <c r="Q269" s="98"/>
      <c r="R269" s="98"/>
      <c r="S269" s="98"/>
    </row>
    <row r="270" spans="12:19" ht="39.75" customHeight="1" x14ac:dyDescent="0.35">
      <c r="L270" s="98"/>
      <c r="M270" s="98"/>
      <c r="N270" s="98"/>
      <c r="O270" s="98"/>
      <c r="P270" s="98"/>
      <c r="Q270" s="98"/>
      <c r="R270" s="98"/>
      <c r="S270" s="98"/>
    </row>
    <row r="271" spans="12:19" ht="39.75" customHeight="1" x14ac:dyDescent="0.35">
      <c r="L271" s="98"/>
      <c r="M271" s="98"/>
      <c r="N271" s="98"/>
      <c r="O271" s="98"/>
      <c r="P271" s="98"/>
      <c r="Q271" s="98"/>
      <c r="R271" s="98"/>
      <c r="S271" s="98"/>
    </row>
    <row r="272" spans="12:19" ht="39.75" customHeight="1" x14ac:dyDescent="0.35">
      <c r="L272" s="98"/>
      <c r="M272" s="98"/>
      <c r="N272" s="98"/>
      <c r="O272" s="98"/>
      <c r="P272" s="98"/>
      <c r="Q272" s="98"/>
      <c r="R272" s="98"/>
      <c r="S272" s="98"/>
    </row>
    <row r="273" spans="12:19" ht="39.75" customHeight="1" x14ac:dyDescent="0.35">
      <c r="L273" s="98"/>
      <c r="M273" s="98"/>
      <c r="N273" s="98"/>
      <c r="O273" s="98"/>
      <c r="P273" s="98"/>
      <c r="Q273" s="98"/>
      <c r="R273" s="98"/>
      <c r="S273" s="98"/>
    </row>
    <row r="274" spans="12:19" ht="39.75" customHeight="1" x14ac:dyDescent="0.35">
      <c r="L274" s="98"/>
      <c r="M274" s="98"/>
      <c r="N274" s="98"/>
      <c r="O274" s="98"/>
      <c r="P274" s="98"/>
      <c r="Q274" s="98"/>
      <c r="R274" s="98"/>
      <c r="S274" s="98"/>
    </row>
    <row r="275" spans="12:19" ht="39.75" customHeight="1" x14ac:dyDescent="0.35">
      <c r="L275" s="98"/>
      <c r="M275" s="98"/>
      <c r="N275" s="98"/>
      <c r="O275" s="98"/>
      <c r="P275" s="98"/>
      <c r="Q275" s="98"/>
      <c r="R275" s="98"/>
      <c r="S275" s="98"/>
    </row>
    <row r="276" spans="12:19" ht="39.75" customHeight="1" x14ac:dyDescent="0.35">
      <c r="L276" s="98"/>
      <c r="M276" s="98"/>
      <c r="N276" s="98"/>
      <c r="O276" s="98"/>
      <c r="P276" s="98"/>
      <c r="Q276" s="98"/>
      <c r="R276" s="98"/>
      <c r="S276" s="98"/>
    </row>
    <row r="277" spans="12:19" ht="39.75" customHeight="1" x14ac:dyDescent="0.35">
      <c r="L277" s="98"/>
      <c r="M277" s="98"/>
      <c r="N277" s="98"/>
      <c r="O277" s="98"/>
      <c r="P277" s="98"/>
      <c r="Q277" s="98"/>
      <c r="R277" s="98"/>
      <c r="S277" s="98"/>
    </row>
    <row r="278" spans="12:19" ht="15.75" customHeight="1" x14ac:dyDescent="0.35">
      <c r="L278" s="98"/>
      <c r="M278" s="98"/>
      <c r="N278" s="98"/>
      <c r="O278" s="98"/>
      <c r="P278" s="98"/>
      <c r="Q278" s="98"/>
      <c r="R278" s="98"/>
      <c r="S278" s="98"/>
    </row>
    <row r="279" spans="12:19" ht="15.75" customHeight="1" x14ac:dyDescent="0.35"/>
    <row r="280" spans="12:19" ht="15.75" customHeight="1" x14ac:dyDescent="0.35">
      <c r="M280" s="98"/>
      <c r="N280" s="98"/>
    </row>
    <row r="281" spans="12:19" ht="15.75" customHeight="1" x14ac:dyDescent="0.35">
      <c r="M281" s="98"/>
      <c r="N281" s="98"/>
    </row>
    <row r="282" spans="12:19" ht="15.75" customHeight="1" x14ac:dyDescent="0.35">
      <c r="M282" s="98"/>
      <c r="N282" s="98"/>
    </row>
    <row r="283" spans="12:19" ht="15.75" customHeight="1" x14ac:dyDescent="0.35">
      <c r="M283" s="98"/>
      <c r="N283" s="98"/>
    </row>
    <row r="284" spans="12:19" ht="15.75" customHeight="1" x14ac:dyDescent="0.35">
      <c r="M284" s="98"/>
      <c r="N284" s="98"/>
    </row>
    <row r="285" spans="12:19" ht="15.75" customHeight="1" x14ac:dyDescent="0.35">
      <c r="M285" s="98"/>
      <c r="N285" s="98"/>
    </row>
    <row r="286" spans="12:19" ht="15.75" customHeight="1" x14ac:dyDescent="0.35">
      <c r="M286" s="98"/>
      <c r="N286" s="98"/>
    </row>
    <row r="287" spans="12:19" ht="15.75" customHeight="1" x14ac:dyDescent="0.35">
      <c r="M287" s="98"/>
      <c r="N287" s="98"/>
    </row>
    <row r="288" spans="12:19" ht="15.75" customHeight="1" x14ac:dyDescent="0.35">
      <c r="M288" s="98"/>
      <c r="N288" s="98"/>
    </row>
    <row r="289" spans="13:14" ht="15.75" customHeight="1" x14ac:dyDescent="0.35">
      <c r="M289" s="98"/>
      <c r="N289" s="98"/>
    </row>
    <row r="290" spans="13:14" ht="15.75" customHeight="1" x14ac:dyDescent="0.35">
      <c r="M290" s="98"/>
      <c r="N290" s="98"/>
    </row>
    <row r="291" spans="13:14" ht="15.75" customHeight="1" x14ac:dyDescent="0.35">
      <c r="M291" s="98"/>
      <c r="N291" s="98"/>
    </row>
    <row r="292" spans="13:14" ht="15.75" customHeight="1" x14ac:dyDescent="0.35">
      <c r="M292" s="98"/>
      <c r="N292" s="98"/>
    </row>
    <row r="293" spans="13:14" ht="15.75" customHeight="1" x14ac:dyDescent="0.35">
      <c r="M293" s="98"/>
      <c r="N293" s="98"/>
    </row>
    <row r="294" spans="13:14" ht="15.75" customHeight="1" x14ac:dyDescent="0.35">
      <c r="M294" s="98"/>
      <c r="N294" s="98"/>
    </row>
    <row r="295" spans="13:14" ht="15.75" customHeight="1" x14ac:dyDescent="0.35">
      <c r="M295" s="98"/>
      <c r="N295" s="98"/>
    </row>
    <row r="296" spans="13:14" ht="15.75" customHeight="1" x14ac:dyDescent="0.35">
      <c r="M296" s="98"/>
      <c r="N296" s="98"/>
    </row>
    <row r="297" spans="13:14" ht="15.75" customHeight="1" x14ac:dyDescent="0.35">
      <c r="M297" s="98"/>
      <c r="N297" s="98"/>
    </row>
    <row r="298" spans="13:14" ht="15.75" customHeight="1" x14ac:dyDescent="0.35">
      <c r="M298" s="98"/>
      <c r="N298" s="98"/>
    </row>
    <row r="299" spans="13:14" ht="15.75" customHeight="1" x14ac:dyDescent="0.35">
      <c r="M299" s="98"/>
      <c r="N299" s="98"/>
    </row>
    <row r="300" spans="13:14" ht="15.75" customHeight="1" x14ac:dyDescent="0.35">
      <c r="M300" s="98"/>
      <c r="N300" s="98"/>
    </row>
    <row r="301" spans="13:14" ht="15.75" customHeight="1" x14ac:dyDescent="0.35">
      <c r="M301" s="98"/>
      <c r="N301" s="98"/>
    </row>
    <row r="302" spans="13:14" ht="15.75" customHeight="1" x14ac:dyDescent="0.35">
      <c r="M302" s="98"/>
      <c r="N302" s="98"/>
    </row>
    <row r="303" spans="13:14" ht="15.75" customHeight="1" x14ac:dyDescent="0.35">
      <c r="M303" s="98"/>
      <c r="N303" s="98"/>
    </row>
    <row r="304" spans="13:14" ht="15.75" customHeight="1" x14ac:dyDescent="0.35">
      <c r="M304" s="98"/>
      <c r="N304" s="98"/>
    </row>
    <row r="305" spans="13:14" ht="15.75" customHeight="1" x14ac:dyDescent="0.35">
      <c r="M305" s="98"/>
      <c r="N305" s="98"/>
    </row>
    <row r="306" spans="13:14" ht="15.75" customHeight="1" x14ac:dyDescent="0.35">
      <c r="M306" s="98"/>
      <c r="N306" s="98"/>
    </row>
    <row r="307" spans="13:14" ht="15.75" customHeight="1" x14ac:dyDescent="0.35">
      <c r="M307" s="98"/>
      <c r="N307" s="98"/>
    </row>
    <row r="308" spans="13:14" ht="15.75" customHeight="1" x14ac:dyDescent="0.35">
      <c r="M308" s="98"/>
      <c r="N308" s="98"/>
    </row>
    <row r="309" spans="13:14" ht="15.75" customHeight="1" x14ac:dyDescent="0.35">
      <c r="M309" s="98"/>
      <c r="N309" s="98"/>
    </row>
    <row r="310" spans="13:14" ht="15.75" customHeight="1" x14ac:dyDescent="0.35">
      <c r="M310" s="98"/>
      <c r="N310" s="98"/>
    </row>
    <row r="311" spans="13:14" ht="15.75" customHeight="1" x14ac:dyDescent="0.35">
      <c r="M311" s="98"/>
      <c r="N311" s="98"/>
    </row>
    <row r="312" spans="13:14" ht="15.75" customHeight="1" x14ac:dyDescent="0.35">
      <c r="M312" s="98"/>
      <c r="N312" s="98"/>
    </row>
    <row r="313" spans="13:14" ht="15.75" customHeight="1" x14ac:dyDescent="0.35">
      <c r="M313" s="98"/>
      <c r="N313" s="98"/>
    </row>
    <row r="314" spans="13:14" ht="15.75" customHeight="1" x14ac:dyDescent="0.35">
      <c r="M314" s="98"/>
      <c r="N314" s="98"/>
    </row>
    <row r="315" spans="13:14" ht="15.75" customHeight="1" x14ac:dyDescent="0.35">
      <c r="M315" s="98"/>
      <c r="N315" s="98"/>
    </row>
    <row r="316" spans="13:14" ht="15.75" customHeight="1" x14ac:dyDescent="0.35">
      <c r="M316" s="98"/>
      <c r="N316" s="98"/>
    </row>
    <row r="317" spans="13:14" ht="15.75" customHeight="1" x14ac:dyDescent="0.35">
      <c r="M317" s="98"/>
      <c r="N317" s="98"/>
    </row>
    <row r="318" spans="13:14" ht="15.75" customHeight="1" x14ac:dyDescent="0.35">
      <c r="M318" s="98"/>
      <c r="N318" s="98"/>
    </row>
    <row r="319" spans="13:14" ht="15.75" customHeight="1" x14ac:dyDescent="0.35">
      <c r="M319" s="98"/>
      <c r="N319" s="98"/>
    </row>
    <row r="320" spans="13:14" ht="15.75" customHeight="1" x14ac:dyDescent="0.35">
      <c r="M320" s="98"/>
      <c r="N320" s="98"/>
    </row>
    <row r="321" spans="13:14" ht="15.75" customHeight="1" x14ac:dyDescent="0.35">
      <c r="M321" s="98"/>
      <c r="N321" s="98"/>
    </row>
    <row r="322" spans="13:14" ht="15.75" customHeight="1" x14ac:dyDescent="0.35">
      <c r="M322" s="98"/>
      <c r="N322" s="98"/>
    </row>
    <row r="323" spans="13:14" ht="15.75" customHeight="1" x14ac:dyDescent="0.35">
      <c r="M323" s="98"/>
      <c r="N323" s="98"/>
    </row>
    <row r="324" spans="13:14" ht="15.75" customHeight="1" x14ac:dyDescent="0.35">
      <c r="M324" s="98"/>
      <c r="N324" s="98"/>
    </row>
    <row r="325" spans="13:14" ht="15.75" customHeight="1" x14ac:dyDescent="0.35">
      <c r="M325" s="98"/>
      <c r="N325" s="98"/>
    </row>
    <row r="326" spans="13:14" ht="15.75" customHeight="1" x14ac:dyDescent="0.35">
      <c r="M326" s="98"/>
      <c r="N326" s="98"/>
    </row>
    <row r="327" spans="13:14" ht="15.75" customHeight="1" x14ac:dyDescent="0.35">
      <c r="M327" s="98"/>
      <c r="N327" s="98"/>
    </row>
    <row r="328" spans="13:14" ht="15.75" customHeight="1" x14ac:dyDescent="0.35">
      <c r="M328" s="98"/>
      <c r="N328" s="98"/>
    </row>
    <row r="329" spans="13:14" ht="15.75" customHeight="1" x14ac:dyDescent="0.35">
      <c r="M329" s="98"/>
      <c r="N329" s="98"/>
    </row>
    <row r="330" spans="13:14" ht="15.75" customHeight="1" x14ac:dyDescent="0.35">
      <c r="M330" s="98"/>
      <c r="N330" s="98"/>
    </row>
    <row r="331" spans="13:14" ht="15.75" customHeight="1" x14ac:dyDescent="0.35">
      <c r="M331" s="98"/>
      <c r="N331" s="98"/>
    </row>
    <row r="332" spans="13:14" ht="15.75" customHeight="1" x14ac:dyDescent="0.35">
      <c r="M332" s="98"/>
      <c r="N332" s="98"/>
    </row>
    <row r="333" spans="13:14" ht="15.75" customHeight="1" x14ac:dyDescent="0.35">
      <c r="M333" s="98"/>
      <c r="N333" s="98"/>
    </row>
    <row r="334" spans="13:14" ht="15.75" customHeight="1" x14ac:dyDescent="0.35">
      <c r="M334" s="98"/>
      <c r="N334" s="98"/>
    </row>
    <row r="335" spans="13:14" ht="15.75" customHeight="1" x14ac:dyDescent="0.35">
      <c r="M335" s="98"/>
      <c r="N335" s="98"/>
    </row>
    <row r="336" spans="13:14" ht="15.75" customHeight="1" x14ac:dyDescent="0.35">
      <c r="M336" s="98"/>
      <c r="N336" s="98"/>
    </row>
    <row r="337" spans="13:14" ht="15.75" customHeight="1" x14ac:dyDescent="0.35">
      <c r="M337" s="98"/>
      <c r="N337" s="98"/>
    </row>
    <row r="338" spans="13:14" ht="15.75" customHeight="1" x14ac:dyDescent="0.35">
      <c r="M338" s="98"/>
      <c r="N338" s="98"/>
    </row>
    <row r="339" spans="13:14" ht="15.75" customHeight="1" x14ac:dyDescent="0.35">
      <c r="M339" s="98"/>
      <c r="N339" s="98"/>
    </row>
    <row r="340" spans="13:14" ht="15.75" customHeight="1" x14ac:dyDescent="0.35">
      <c r="M340" s="98"/>
      <c r="N340" s="98"/>
    </row>
    <row r="341" spans="13:14" ht="15.75" customHeight="1" x14ac:dyDescent="0.35">
      <c r="M341" s="98"/>
      <c r="N341" s="98"/>
    </row>
    <row r="342" spans="13:14" ht="15.75" customHeight="1" x14ac:dyDescent="0.35">
      <c r="M342" s="98"/>
      <c r="N342" s="98"/>
    </row>
    <row r="343" spans="13:14" ht="15.75" customHeight="1" x14ac:dyDescent="0.35">
      <c r="M343" s="98"/>
      <c r="N343" s="98"/>
    </row>
    <row r="344" spans="13:14" ht="15.75" customHeight="1" x14ac:dyDescent="0.35">
      <c r="M344" s="98"/>
      <c r="N344" s="98"/>
    </row>
    <row r="345" spans="13:14" ht="15.75" customHeight="1" x14ac:dyDescent="0.35">
      <c r="M345" s="98"/>
      <c r="N345" s="98"/>
    </row>
    <row r="346" spans="13:14" ht="15.75" customHeight="1" x14ac:dyDescent="0.35">
      <c r="M346" s="98"/>
      <c r="N346" s="98"/>
    </row>
    <row r="347" spans="13:14" ht="15.75" customHeight="1" x14ac:dyDescent="0.35">
      <c r="M347" s="98"/>
      <c r="N347" s="98"/>
    </row>
    <row r="348" spans="13:14" ht="15.75" customHeight="1" x14ac:dyDescent="0.35">
      <c r="M348" s="98"/>
      <c r="N348" s="98"/>
    </row>
    <row r="349" spans="13:14" ht="15.75" customHeight="1" x14ac:dyDescent="0.35">
      <c r="M349" s="98"/>
      <c r="N349" s="98"/>
    </row>
    <row r="350" spans="13:14" ht="15.75" customHeight="1" x14ac:dyDescent="0.35">
      <c r="M350" s="98"/>
      <c r="N350" s="98"/>
    </row>
    <row r="351" spans="13:14" ht="15.75" customHeight="1" x14ac:dyDescent="0.35">
      <c r="M351" s="98"/>
      <c r="N351" s="98"/>
    </row>
    <row r="352" spans="13:14" ht="15.75" customHeight="1" x14ac:dyDescent="0.35">
      <c r="M352" s="98"/>
      <c r="N352" s="98"/>
    </row>
    <row r="353" spans="13:14" ht="15.75" customHeight="1" x14ac:dyDescent="0.35">
      <c r="M353" s="98"/>
      <c r="N353" s="98"/>
    </row>
    <row r="354" spans="13:14" ht="15.75" customHeight="1" x14ac:dyDescent="0.35">
      <c r="M354" s="98"/>
      <c r="N354" s="98"/>
    </row>
    <row r="355" spans="13:14" ht="15.75" customHeight="1" x14ac:dyDescent="0.35">
      <c r="M355" s="98"/>
      <c r="N355" s="98"/>
    </row>
    <row r="356" spans="13:14" ht="15.75" customHeight="1" x14ac:dyDescent="0.35">
      <c r="M356" s="98"/>
      <c r="N356" s="98"/>
    </row>
    <row r="357" spans="13:14" ht="15.75" customHeight="1" x14ac:dyDescent="0.35">
      <c r="M357" s="98"/>
      <c r="N357" s="98"/>
    </row>
    <row r="358" spans="13:14" ht="15.75" customHeight="1" x14ac:dyDescent="0.35">
      <c r="M358" s="98"/>
      <c r="N358" s="98"/>
    </row>
    <row r="359" spans="13:14" ht="15.75" customHeight="1" x14ac:dyDescent="0.35">
      <c r="M359" s="98"/>
      <c r="N359" s="98"/>
    </row>
    <row r="360" spans="13:14" ht="15.75" customHeight="1" x14ac:dyDescent="0.35">
      <c r="M360" s="98"/>
      <c r="N360" s="98"/>
    </row>
    <row r="361" spans="13:14" ht="15.75" customHeight="1" x14ac:dyDescent="0.35">
      <c r="M361" s="98"/>
      <c r="N361" s="98"/>
    </row>
    <row r="362" spans="13:14" ht="15.75" customHeight="1" x14ac:dyDescent="0.35">
      <c r="M362" s="98"/>
      <c r="N362" s="98"/>
    </row>
    <row r="363" spans="13:14" ht="15.75" customHeight="1" x14ac:dyDescent="0.35">
      <c r="M363" s="98"/>
      <c r="N363" s="98"/>
    </row>
    <row r="364" spans="13:14" ht="15.75" customHeight="1" x14ac:dyDescent="0.35">
      <c r="M364" s="98"/>
      <c r="N364" s="98"/>
    </row>
    <row r="365" spans="13:14" ht="15.75" customHeight="1" x14ac:dyDescent="0.35">
      <c r="M365" s="98"/>
      <c r="N365" s="98"/>
    </row>
    <row r="366" spans="13:14" ht="15.75" customHeight="1" x14ac:dyDescent="0.35">
      <c r="M366" s="98"/>
      <c r="N366" s="98"/>
    </row>
    <row r="367" spans="13:14" ht="15.75" customHeight="1" x14ac:dyDescent="0.35">
      <c r="M367" s="98"/>
      <c r="N367" s="98"/>
    </row>
    <row r="368" spans="13:14" ht="15.75" customHeight="1" x14ac:dyDescent="0.35">
      <c r="M368" s="98"/>
      <c r="N368" s="98"/>
    </row>
    <row r="369" spans="13:14" ht="15.75" customHeight="1" x14ac:dyDescent="0.35">
      <c r="M369" s="98"/>
      <c r="N369" s="98"/>
    </row>
    <row r="370" spans="13:14" ht="15.75" customHeight="1" x14ac:dyDescent="0.35">
      <c r="M370" s="98"/>
      <c r="N370" s="98"/>
    </row>
    <row r="371" spans="13:14" ht="15.75" customHeight="1" x14ac:dyDescent="0.35">
      <c r="M371" s="98"/>
      <c r="N371" s="98"/>
    </row>
    <row r="372" spans="13:14" ht="15.75" customHeight="1" x14ac:dyDescent="0.35">
      <c r="M372" s="98"/>
      <c r="N372" s="98"/>
    </row>
    <row r="373" spans="13:14" ht="15.75" customHeight="1" x14ac:dyDescent="0.35">
      <c r="M373" s="98"/>
      <c r="N373" s="98"/>
    </row>
    <row r="374" spans="13:14" ht="15.75" customHeight="1" x14ac:dyDescent="0.35">
      <c r="M374" s="98"/>
      <c r="N374" s="98"/>
    </row>
    <row r="375" spans="13:14" ht="15.75" customHeight="1" x14ac:dyDescent="0.35">
      <c r="M375" s="98"/>
      <c r="N375" s="98"/>
    </row>
    <row r="376" spans="13:14" ht="15.75" customHeight="1" x14ac:dyDescent="0.35">
      <c r="M376" s="98"/>
      <c r="N376" s="98"/>
    </row>
    <row r="377" spans="13:14" ht="15.75" customHeight="1" x14ac:dyDescent="0.35">
      <c r="M377" s="98"/>
      <c r="N377" s="98"/>
    </row>
    <row r="378" spans="13:14" ht="15.75" customHeight="1" x14ac:dyDescent="0.35">
      <c r="M378" s="98"/>
      <c r="N378" s="98"/>
    </row>
    <row r="379" spans="13:14" ht="15.75" customHeight="1" x14ac:dyDescent="0.35">
      <c r="M379" s="98"/>
      <c r="N379" s="98"/>
    </row>
    <row r="380" spans="13:14" ht="15.75" customHeight="1" x14ac:dyDescent="0.35">
      <c r="M380" s="98"/>
      <c r="N380" s="98"/>
    </row>
    <row r="381" spans="13:14" ht="15.75" customHeight="1" x14ac:dyDescent="0.35">
      <c r="M381" s="98"/>
      <c r="N381" s="98"/>
    </row>
    <row r="382" spans="13:14" ht="15.75" customHeight="1" x14ac:dyDescent="0.35">
      <c r="M382" s="98"/>
      <c r="N382" s="98"/>
    </row>
    <row r="383" spans="13:14" ht="15.75" customHeight="1" x14ac:dyDescent="0.35">
      <c r="M383" s="98"/>
      <c r="N383" s="98"/>
    </row>
    <row r="384" spans="13:14" ht="15.75" customHeight="1" x14ac:dyDescent="0.35">
      <c r="M384" s="98"/>
      <c r="N384" s="98"/>
    </row>
    <row r="385" spans="13:14" ht="15.75" customHeight="1" x14ac:dyDescent="0.35">
      <c r="M385" s="98"/>
      <c r="N385" s="98"/>
    </row>
    <row r="386" spans="13:14" ht="15.75" customHeight="1" x14ac:dyDescent="0.35">
      <c r="M386" s="98"/>
      <c r="N386" s="98"/>
    </row>
    <row r="387" spans="13:14" ht="15.75" customHeight="1" x14ac:dyDescent="0.35">
      <c r="M387" s="98"/>
      <c r="N387" s="98"/>
    </row>
    <row r="388" spans="13:14" ht="15.75" customHeight="1" x14ac:dyDescent="0.35">
      <c r="M388" s="98"/>
      <c r="N388" s="98"/>
    </row>
    <row r="389" spans="13:14" ht="15.75" customHeight="1" x14ac:dyDescent="0.35">
      <c r="M389" s="98"/>
      <c r="N389" s="98"/>
    </row>
    <row r="390" spans="13:14" ht="15.75" customHeight="1" x14ac:dyDescent="0.35">
      <c r="M390" s="98"/>
      <c r="N390" s="98"/>
    </row>
    <row r="391" spans="13:14" ht="15.75" customHeight="1" x14ac:dyDescent="0.35">
      <c r="M391" s="98"/>
      <c r="N391" s="98"/>
    </row>
    <row r="392" spans="13:14" ht="15.75" customHeight="1" x14ac:dyDescent="0.35">
      <c r="M392" s="98"/>
      <c r="N392" s="98"/>
    </row>
    <row r="393" spans="13:14" ht="15.75" customHeight="1" x14ac:dyDescent="0.35">
      <c r="M393" s="98"/>
      <c r="N393" s="98"/>
    </row>
    <row r="394" spans="13:14" ht="15.75" customHeight="1" x14ac:dyDescent="0.35">
      <c r="M394" s="98"/>
      <c r="N394" s="98"/>
    </row>
    <row r="395" spans="13:14" ht="15.75" customHeight="1" x14ac:dyDescent="0.35">
      <c r="M395" s="98"/>
      <c r="N395" s="98"/>
    </row>
    <row r="396" spans="13:14" ht="15.75" customHeight="1" x14ac:dyDescent="0.35">
      <c r="M396" s="98"/>
      <c r="N396" s="98"/>
    </row>
    <row r="397" spans="13:14" ht="15.75" customHeight="1" x14ac:dyDescent="0.35">
      <c r="M397" s="98"/>
      <c r="N397" s="98"/>
    </row>
    <row r="398" spans="13:14" ht="15.75" customHeight="1" x14ac:dyDescent="0.35">
      <c r="M398" s="98"/>
      <c r="N398" s="98"/>
    </row>
    <row r="399" spans="13:14" ht="15.75" customHeight="1" x14ac:dyDescent="0.35">
      <c r="M399" s="98"/>
      <c r="N399" s="98"/>
    </row>
    <row r="400" spans="13:14" ht="15.75" customHeight="1" x14ac:dyDescent="0.35">
      <c r="M400" s="98"/>
      <c r="N400" s="98"/>
    </row>
    <row r="401" spans="13:14" ht="15.75" customHeight="1" x14ac:dyDescent="0.35">
      <c r="M401" s="98"/>
      <c r="N401" s="98"/>
    </row>
    <row r="402" spans="13:14" ht="15.75" customHeight="1" x14ac:dyDescent="0.35">
      <c r="M402" s="98"/>
      <c r="N402" s="98"/>
    </row>
    <row r="403" spans="13:14" ht="15.75" customHeight="1" x14ac:dyDescent="0.35">
      <c r="M403" s="98"/>
      <c r="N403" s="98"/>
    </row>
    <row r="404" spans="13:14" ht="15.75" customHeight="1" x14ac:dyDescent="0.35">
      <c r="M404" s="98"/>
      <c r="N404" s="98"/>
    </row>
    <row r="405" spans="13:14" ht="15.75" customHeight="1" x14ac:dyDescent="0.35">
      <c r="M405" s="98"/>
      <c r="N405" s="98"/>
    </row>
    <row r="406" spans="13:14" ht="15.75" customHeight="1" x14ac:dyDescent="0.35">
      <c r="M406" s="98"/>
      <c r="N406" s="98"/>
    </row>
    <row r="407" spans="13:14" ht="15.75" customHeight="1" x14ac:dyDescent="0.35">
      <c r="M407" s="98"/>
      <c r="N407" s="98"/>
    </row>
    <row r="408" spans="13:14" ht="15.75" customHeight="1" x14ac:dyDescent="0.35">
      <c r="M408" s="98"/>
      <c r="N408" s="98"/>
    </row>
    <row r="409" spans="13:14" ht="15.75" customHeight="1" x14ac:dyDescent="0.35">
      <c r="M409" s="98"/>
      <c r="N409" s="98"/>
    </row>
    <row r="410" spans="13:14" ht="15.75" customHeight="1" x14ac:dyDescent="0.35">
      <c r="M410" s="98"/>
      <c r="N410" s="98"/>
    </row>
    <row r="411" spans="13:14" ht="15.75" customHeight="1" x14ac:dyDescent="0.35">
      <c r="M411" s="98"/>
      <c r="N411" s="98"/>
    </row>
    <row r="412" spans="13:14" ht="15.75" customHeight="1" x14ac:dyDescent="0.35">
      <c r="M412" s="98"/>
      <c r="N412" s="98"/>
    </row>
    <row r="413" spans="13:14" ht="15.75" customHeight="1" x14ac:dyDescent="0.35">
      <c r="M413" s="98"/>
      <c r="N413" s="98"/>
    </row>
    <row r="414" spans="13:14" ht="15.75" customHeight="1" x14ac:dyDescent="0.35">
      <c r="M414" s="98"/>
      <c r="N414" s="98"/>
    </row>
    <row r="415" spans="13:14" ht="15.75" customHeight="1" x14ac:dyDescent="0.35">
      <c r="M415" s="98"/>
      <c r="N415" s="98"/>
    </row>
    <row r="416" spans="13:14" ht="15.75" customHeight="1" x14ac:dyDescent="0.35">
      <c r="M416" s="98"/>
      <c r="N416" s="98"/>
    </row>
    <row r="417" spans="13:14" ht="15.75" customHeight="1" x14ac:dyDescent="0.35">
      <c r="M417" s="98"/>
      <c r="N417" s="98"/>
    </row>
    <row r="418" spans="13:14" ht="15.75" customHeight="1" x14ac:dyDescent="0.35">
      <c r="M418" s="98"/>
      <c r="N418" s="98"/>
    </row>
    <row r="419" spans="13:14" ht="15.75" customHeight="1" x14ac:dyDescent="0.35">
      <c r="M419" s="98"/>
      <c r="N419" s="98"/>
    </row>
    <row r="420" spans="13:14" ht="15.75" customHeight="1" x14ac:dyDescent="0.35">
      <c r="M420" s="98"/>
      <c r="N420" s="98"/>
    </row>
    <row r="421" spans="13:14" ht="15.75" customHeight="1" x14ac:dyDescent="0.35">
      <c r="M421" s="98"/>
      <c r="N421" s="98"/>
    </row>
    <row r="422" spans="13:14" ht="15.75" customHeight="1" x14ac:dyDescent="0.35">
      <c r="M422" s="98"/>
      <c r="N422" s="98"/>
    </row>
    <row r="423" spans="13:14" ht="15.75" customHeight="1" x14ac:dyDescent="0.35">
      <c r="M423" s="98"/>
      <c r="N423" s="98"/>
    </row>
    <row r="424" spans="13:14" ht="15.75" customHeight="1" x14ac:dyDescent="0.35">
      <c r="M424" s="98"/>
      <c r="N424" s="98"/>
    </row>
    <row r="425" spans="13:14" ht="15.75" customHeight="1" x14ac:dyDescent="0.35">
      <c r="M425" s="98"/>
      <c r="N425" s="98"/>
    </row>
    <row r="426" spans="13:14" ht="15.75" customHeight="1" x14ac:dyDescent="0.35">
      <c r="M426" s="98"/>
      <c r="N426" s="98"/>
    </row>
    <row r="427" spans="13:14" ht="15.75" customHeight="1" x14ac:dyDescent="0.35">
      <c r="M427" s="98"/>
      <c r="N427" s="98"/>
    </row>
    <row r="428" spans="13:14" ht="15.75" customHeight="1" x14ac:dyDescent="0.35">
      <c r="M428" s="98"/>
      <c r="N428" s="98"/>
    </row>
    <row r="429" spans="13:14" ht="15.75" customHeight="1" x14ac:dyDescent="0.35">
      <c r="M429" s="98"/>
      <c r="N429" s="98"/>
    </row>
    <row r="430" spans="13:14" ht="15.75" customHeight="1" x14ac:dyDescent="0.35">
      <c r="M430" s="98"/>
      <c r="N430" s="98"/>
    </row>
    <row r="431" spans="13:14" ht="15.75" customHeight="1" x14ac:dyDescent="0.35">
      <c r="M431" s="98"/>
      <c r="N431" s="98"/>
    </row>
    <row r="432" spans="13:14" ht="15.75" customHeight="1" x14ac:dyDescent="0.35">
      <c r="M432" s="98"/>
      <c r="N432" s="98"/>
    </row>
    <row r="433" spans="13:14" ht="15.75" customHeight="1" x14ac:dyDescent="0.35">
      <c r="M433" s="98"/>
      <c r="N433" s="98"/>
    </row>
    <row r="434" spans="13:14" ht="15.75" customHeight="1" x14ac:dyDescent="0.35">
      <c r="M434" s="98"/>
      <c r="N434" s="98"/>
    </row>
    <row r="435" spans="13:14" ht="15.75" customHeight="1" x14ac:dyDescent="0.35">
      <c r="M435" s="98"/>
      <c r="N435" s="98"/>
    </row>
    <row r="436" spans="13:14" ht="15.75" customHeight="1" x14ac:dyDescent="0.35">
      <c r="M436" s="98"/>
      <c r="N436" s="98"/>
    </row>
    <row r="437" spans="13:14" ht="15.75" customHeight="1" x14ac:dyDescent="0.35">
      <c r="M437" s="98"/>
      <c r="N437" s="98"/>
    </row>
    <row r="438" spans="13:14" ht="15.75" customHeight="1" x14ac:dyDescent="0.35">
      <c r="M438" s="98"/>
      <c r="N438" s="98"/>
    </row>
    <row r="439" spans="13:14" ht="15.75" customHeight="1" x14ac:dyDescent="0.35">
      <c r="M439" s="98"/>
      <c r="N439" s="98"/>
    </row>
    <row r="440" spans="13:14" ht="15.75" customHeight="1" x14ac:dyDescent="0.35">
      <c r="M440" s="98"/>
      <c r="N440" s="98"/>
    </row>
    <row r="441" spans="13:14" ht="15.75" customHeight="1" x14ac:dyDescent="0.35">
      <c r="M441" s="98"/>
      <c r="N441" s="98"/>
    </row>
    <row r="442" spans="13:14" ht="15.75" customHeight="1" x14ac:dyDescent="0.35">
      <c r="M442" s="98"/>
      <c r="N442" s="98"/>
    </row>
    <row r="443" spans="13:14" ht="15.75" customHeight="1" x14ac:dyDescent="0.35">
      <c r="M443" s="98"/>
      <c r="N443" s="98"/>
    </row>
    <row r="444" spans="13:14" ht="15.75" customHeight="1" x14ac:dyDescent="0.35">
      <c r="M444" s="98"/>
      <c r="N444" s="98"/>
    </row>
    <row r="445" spans="13:14" ht="15.75" customHeight="1" x14ac:dyDescent="0.35">
      <c r="M445" s="98"/>
      <c r="N445" s="98"/>
    </row>
    <row r="446" spans="13:14" ht="15.75" customHeight="1" x14ac:dyDescent="0.35">
      <c r="M446" s="98"/>
      <c r="N446" s="98"/>
    </row>
    <row r="447" spans="13:14" ht="15.75" customHeight="1" x14ac:dyDescent="0.35">
      <c r="M447" s="98"/>
      <c r="N447" s="98"/>
    </row>
    <row r="448" spans="13:14" ht="15.75" customHeight="1" x14ac:dyDescent="0.35">
      <c r="M448" s="98"/>
      <c r="N448" s="98"/>
    </row>
    <row r="449" spans="13:14" ht="15.75" customHeight="1" x14ac:dyDescent="0.35">
      <c r="M449" s="98"/>
      <c r="N449" s="98"/>
    </row>
    <row r="450" spans="13:14" ht="15.75" customHeight="1" x14ac:dyDescent="0.35">
      <c r="M450" s="98"/>
      <c r="N450" s="98"/>
    </row>
    <row r="451" spans="13:14" ht="15.75" customHeight="1" x14ac:dyDescent="0.35">
      <c r="M451" s="98"/>
      <c r="N451" s="98"/>
    </row>
    <row r="452" spans="13:14" ht="15.75" customHeight="1" x14ac:dyDescent="0.35">
      <c r="M452" s="98"/>
      <c r="N452" s="98"/>
    </row>
    <row r="453" spans="13:14" ht="15.75" customHeight="1" x14ac:dyDescent="0.35">
      <c r="M453" s="98"/>
      <c r="N453" s="98"/>
    </row>
    <row r="454" spans="13:14" ht="15.75" customHeight="1" x14ac:dyDescent="0.35">
      <c r="M454" s="98"/>
      <c r="N454" s="98"/>
    </row>
    <row r="455" spans="13:14" ht="15.75" customHeight="1" x14ac:dyDescent="0.35">
      <c r="M455" s="98"/>
      <c r="N455" s="98"/>
    </row>
    <row r="456" spans="13:14" ht="15.75" customHeight="1" x14ac:dyDescent="0.35">
      <c r="M456" s="98"/>
      <c r="N456" s="98"/>
    </row>
    <row r="457" spans="13:14" ht="15.75" customHeight="1" x14ac:dyDescent="0.35">
      <c r="M457" s="98"/>
      <c r="N457" s="98"/>
    </row>
    <row r="458" spans="13:14" ht="15.75" customHeight="1" x14ac:dyDescent="0.35">
      <c r="M458" s="98"/>
      <c r="N458" s="98"/>
    </row>
    <row r="459" spans="13:14" ht="15.75" customHeight="1" x14ac:dyDescent="0.35">
      <c r="M459" s="98"/>
      <c r="N459" s="98"/>
    </row>
    <row r="460" spans="13:14" ht="15.75" customHeight="1" x14ac:dyDescent="0.35">
      <c r="M460" s="98"/>
      <c r="N460" s="98"/>
    </row>
    <row r="461" spans="13:14" ht="15.75" customHeight="1" x14ac:dyDescent="0.35">
      <c r="M461" s="98"/>
      <c r="N461" s="98"/>
    </row>
    <row r="462" spans="13:14" ht="15.75" customHeight="1" x14ac:dyDescent="0.35">
      <c r="M462" s="98"/>
      <c r="N462" s="98"/>
    </row>
    <row r="463" spans="13:14" ht="15.75" customHeight="1" x14ac:dyDescent="0.35">
      <c r="M463" s="98"/>
      <c r="N463" s="98"/>
    </row>
    <row r="464" spans="13:14" ht="15.75" customHeight="1" x14ac:dyDescent="0.35">
      <c r="M464" s="98"/>
      <c r="N464" s="98"/>
    </row>
    <row r="465" spans="13:14" ht="15.75" customHeight="1" x14ac:dyDescent="0.35">
      <c r="M465" s="98"/>
      <c r="N465" s="98"/>
    </row>
    <row r="466" spans="13:14" ht="15.75" customHeight="1" x14ac:dyDescent="0.35">
      <c r="M466" s="98"/>
      <c r="N466" s="98"/>
    </row>
    <row r="467" spans="13:14" ht="15.75" customHeight="1" x14ac:dyDescent="0.35">
      <c r="M467" s="98"/>
      <c r="N467" s="98"/>
    </row>
    <row r="468" spans="13:14" ht="15.75" customHeight="1" x14ac:dyDescent="0.35">
      <c r="M468" s="98"/>
      <c r="N468" s="98"/>
    </row>
    <row r="469" spans="13:14" ht="15.75" customHeight="1" x14ac:dyDescent="0.35">
      <c r="M469" s="98"/>
      <c r="N469" s="98"/>
    </row>
    <row r="470" spans="13:14" ht="15.75" customHeight="1" x14ac:dyDescent="0.35">
      <c r="M470" s="98"/>
      <c r="N470" s="98"/>
    </row>
    <row r="471" spans="13:14" ht="15.75" customHeight="1" x14ac:dyDescent="0.35">
      <c r="M471" s="98"/>
      <c r="N471" s="98"/>
    </row>
    <row r="472" spans="13:14" ht="15.75" customHeight="1" x14ac:dyDescent="0.35">
      <c r="M472" s="98"/>
      <c r="N472" s="98"/>
    </row>
    <row r="473" spans="13:14" ht="15.75" customHeight="1" x14ac:dyDescent="0.35">
      <c r="M473" s="98"/>
      <c r="N473" s="98"/>
    </row>
    <row r="474" spans="13:14" ht="15.75" customHeight="1" x14ac:dyDescent="0.35">
      <c r="M474" s="98"/>
      <c r="N474" s="98"/>
    </row>
    <row r="475" spans="13:14" ht="15.75" customHeight="1" x14ac:dyDescent="0.35">
      <c r="M475" s="98"/>
      <c r="N475" s="98"/>
    </row>
    <row r="476" spans="13:14" ht="15.75" customHeight="1" x14ac:dyDescent="0.35">
      <c r="M476" s="98"/>
      <c r="N476" s="98"/>
    </row>
    <row r="477" spans="13:14" ht="15.75" customHeight="1" x14ac:dyDescent="0.35">
      <c r="M477" s="98"/>
      <c r="N477" s="98"/>
    </row>
    <row r="478" spans="13:14" ht="15.75" customHeight="1" x14ac:dyDescent="0.35">
      <c r="M478" s="98"/>
      <c r="N478" s="98"/>
    </row>
    <row r="479" spans="13:14" ht="15.75" customHeight="1" x14ac:dyDescent="0.35">
      <c r="M479" s="98"/>
      <c r="N479" s="98"/>
    </row>
    <row r="480" spans="13:14" ht="15.75" customHeight="1" x14ac:dyDescent="0.35">
      <c r="M480" s="98"/>
      <c r="N480" s="98"/>
    </row>
    <row r="481" spans="13:14" ht="15.75" customHeight="1" x14ac:dyDescent="0.35">
      <c r="M481" s="98"/>
      <c r="N481" s="98"/>
    </row>
    <row r="482" spans="13:14" ht="15.75" customHeight="1" x14ac:dyDescent="0.35">
      <c r="M482" s="98"/>
      <c r="N482" s="98"/>
    </row>
    <row r="483" spans="13:14" ht="15.75" customHeight="1" x14ac:dyDescent="0.35">
      <c r="M483" s="98"/>
      <c r="N483" s="98"/>
    </row>
    <row r="484" spans="13:14" ht="15.75" customHeight="1" x14ac:dyDescent="0.35">
      <c r="M484" s="98"/>
      <c r="N484" s="98"/>
    </row>
    <row r="485" spans="13:14" ht="15.75" customHeight="1" x14ac:dyDescent="0.35">
      <c r="M485" s="98"/>
      <c r="N485" s="98"/>
    </row>
    <row r="486" spans="13:14" ht="15.75" customHeight="1" x14ac:dyDescent="0.35">
      <c r="M486" s="98"/>
      <c r="N486" s="98"/>
    </row>
    <row r="487" spans="13:14" ht="15.75" customHeight="1" x14ac:dyDescent="0.35">
      <c r="M487" s="98"/>
      <c r="N487" s="98"/>
    </row>
    <row r="488" spans="13:14" ht="15.75" customHeight="1" x14ac:dyDescent="0.35">
      <c r="M488" s="98"/>
      <c r="N488" s="98"/>
    </row>
    <row r="489" spans="13:14" ht="15.75" customHeight="1" x14ac:dyDescent="0.35">
      <c r="M489" s="98"/>
      <c r="N489" s="98"/>
    </row>
    <row r="490" spans="13:14" ht="15.75" customHeight="1" x14ac:dyDescent="0.35">
      <c r="M490" s="98"/>
      <c r="N490" s="98"/>
    </row>
    <row r="491" spans="13:14" ht="15.75" customHeight="1" x14ac:dyDescent="0.35">
      <c r="M491" s="98"/>
      <c r="N491" s="98"/>
    </row>
    <row r="492" spans="13:14" ht="15.75" customHeight="1" x14ac:dyDescent="0.35">
      <c r="M492" s="98"/>
      <c r="N492" s="98"/>
    </row>
    <row r="493" spans="13:14" ht="15.75" customHeight="1" x14ac:dyDescent="0.35">
      <c r="M493" s="98"/>
      <c r="N493" s="98"/>
    </row>
    <row r="494" spans="13:14" ht="15.75" customHeight="1" x14ac:dyDescent="0.35">
      <c r="M494" s="98"/>
      <c r="N494" s="98"/>
    </row>
    <row r="495" spans="13:14" ht="15.75" customHeight="1" x14ac:dyDescent="0.35">
      <c r="M495" s="98"/>
      <c r="N495" s="98"/>
    </row>
    <row r="496" spans="13:14" ht="15.75" customHeight="1" x14ac:dyDescent="0.35">
      <c r="M496" s="98"/>
      <c r="N496" s="98"/>
    </row>
    <row r="497" spans="13:14" ht="15.75" customHeight="1" x14ac:dyDescent="0.35">
      <c r="M497" s="98"/>
      <c r="N497" s="98"/>
    </row>
    <row r="498" spans="13:14" ht="15.75" customHeight="1" x14ac:dyDescent="0.35">
      <c r="M498" s="98"/>
      <c r="N498" s="98"/>
    </row>
    <row r="499" spans="13:14" ht="15.75" customHeight="1" x14ac:dyDescent="0.35">
      <c r="M499" s="98"/>
      <c r="N499" s="98"/>
    </row>
    <row r="500" spans="13:14" ht="15.75" customHeight="1" x14ac:dyDescent="0.35">
      <c r="M500" s="98"/>
      <c r="N500" s="98"/>
    </row>
    <row r="501" spans="13:14" ht="15.75" customHeight="1" x14ac:dyDescent="0.35">
      <c r="M501" s="98"/>
      <c r="N501" s="98"/>
    </row>
    <row r="502" spans="13:14" ht="15.75" customHeight="1" x14ac:dyDescent="0.35">
      <c r="M502" s="98"/>
      <c r="N502" s="98"/>
    </row>
    <row r="503" spans="13:14" ht="15.75" customHeight="1" x14ac:dyDescent="0.35">
      <c r="M503" s="98"/>
      <c r="N503" s="98"/>
    </row>
    <row r="504" spans="13:14" ht="15.75" customHeight="1" x14ac:dyDescent="0.35">
      <c r="M504" s="98"/>
      <c r="N504" s="98"/>
    </row>
    <row r="505" spans="13:14" ht="15.75" customHeight="1" x14ac:dyDescent="0.35">
      <c r="M505" s="98"/>
      <c r="N505" s="98"/>
    </row>
    <row r="506" spans="13:14" ht="15.75" customHeight="1" x14ac:dyDescent="0.35">
      <c r="M506" s="98"/>
      <c r="N506" s="98"/>
    </row>
    <row r="507" spans="13:14" ht="15.75" customHeight="1" x14ac:dyDescent="0.35">
      <c r="M507" s="98"/>
      <c r="N507" s="98"/>
    </row>
    <row r="508" spans="13:14" ht="15.75" customHeight="1" x14ac:dyDescent="0.35">
      <c r="M508" s="98"/>
      <c r="N508" s="98"/>
    </row>
    <row r="509" spans="13:14" ht="15.75" customHeight="1" x14ac:dyDescent="0.35">
      <c r="M509" s="98"/>
      <c r="N509" s="98"/>
    </row>
    <row r="510" spans="13:14" ht="15.75" customHeight="1" x14ac:dyDescent="0.35">
      <c r="M510" s="98"/>
      <c r="N510" s="98"/>
    </row>
    <row r="511" spans="13:14" ht="15.75" customHeight="1" x14ac:dyDescent="0.35">
      <c r="M511" s="98"/>
      <c r="N511" s="98"/>
    </row>
    <row r="512" spans="13:14" ht="15.75" customHeight="1" x14ac:dyDescent="0.35">
      <c r="M512" s="98"/>
      <c r="N512" s="98"/>
    </row>
    <row r="513" spans="13:14" ht="15.75" customHeight="1" x14ac:dyDescent="0.35">
      <c r="M513" s="98"/>
      <c r="N513" s="98"/>
    </row>
    <row r="514" spans="13:14" ht="15.75" customHeight="1" x14ac:dyDescent="0.35">
      <c r="M514" s="98"/>
      <c r="N514" s="98"/>
    </row>
    <row r="515" spans="13:14" ht="15.75" customHeight="1" x14ac:dyDescent="0.35">
      <c r="M515" s="98"/>
      <c r="N515" s="98"/>
    </row>
    <row r="516" spans="13:14" ht="15.75" customHeight="1" x14ac:dyDescent="0.35">
      <c r="M516" s="98"/>
      <c r="N516" s="98"/>
    </row>
    <row r="517" spans="13:14" ht="15.75" customHeight="1" x14ac:dyDescent="0.35">
      <c r="M517" s="98"/>
      <c r="N517" s="98"/>
    </row>
    <row r="518" spans="13:14" ht="15.75" customHeight="1" x14ac:dyDescent="0.35">
      <c r="M518" s="98"/>
      <c r="N518" s="98"/>
    </row>
    <row r="519" spans="13:14" ht="15.75" customHeight="1" x14ac:dyDescent="0.35">
      <c r="M519" s="98"/>
      <c r="N519" s="98"/>
    </row>
    <row r="520" spans="13:14" ht="15.75" customHeight="1" x14ac:dyDescent="0.35">
      <c r="M520" s="98"/>
      <c r="N520" s="98"/>
    </row>
    <row r="521" spans="13:14" ht="15.75" customHeight="1" x14ac:dyDescent="0.35">
      <c r="M521" s="98"/>
      <c r="N521" s="98"/>
    </row>
    <row r="522" spans="13:14" ht="15.75" customHeight="1" x14ac:dyDescent="0.35">
      <c r="M522" s="98"/>
      <c r="N522" s="98"/>
    </row>
    <row r="523" spans="13:14" ht="15.75" customHeight="1" x14ac:dyDescent="0.35">
      <c r="M523" s="98"/>
      <c r="N523" s="98"/>
    </row>
    <row r="524" spans="13:14" ht="15.75" customHeight="1" x14ac:dyDescent="0.35">
      <c r="M524" s="98"/>
      <c r="N524" s="98"/>
    </row>
    <row r="525" spans="13:14" ht="15.75" customHeight="1" x14ac:dyDescent="0.35">
      <c r="M525" s="98"/>
      <c r="N525" s="98"/>
    </row>
    <row r="526" spans="13:14" ht="15.75" customHeight="1" x14ac:dyDescent="0.35">
      <c r="M526" s="98"/>
      <c r="N526" s="98"/>
    </row>
    <row r="527" spans="13:14" ht="15.75" customHeight="1" x14ac:dyDescent="0.35">
      <c r="M527" s="98"/>
      <c r="N527" s="98"/>
    </row>
    <row r="528" spans="13:14" ht="15.75" customHeight="1" x14ac:dyDescent="0.35">
      <c r="M528" s="98"/>
      <c r="N528" s="98"/>
    </row>
    <row r="529" spans="13:14" ht="15.75" customHeight="1" x14ac:dyDescent="0.35">
      <c r="M529" s="98"/>
      <c r="N529" s="98"/>
    </row>
    <row r="530" spans="13:14" ht="15.75" customHeight="1" x14ac:dyDescent="0.35">
      <c r="M530" s="98"/>
      <c r="N530" s="98"/>
    </row>
    <row r="531" spans="13:14" ht="15.75" customHeight="1" x14ac:dyDescent="0.35">
      <c r="M531" s="98"/>
      <c r="N531" s="98"/>
    </row>
    <row r="532" spans="13:14" ht="15.75" customHeight="1" x14ac:dyDescent="0.35">
      <c r="M532" s="98"/>
      <c r="N532" s="98"/>
    </row>
    <row r="533" spans="13:14" ht="15.75" customHeight="1" x14ac:dyDescent="0.35">
      <c r="M533" s="98"/>
      <c r="N533" s="98"/>
    </row>
    <row r="534" spans="13:14" ht="15.75" customHeight="1" x14ac:dyDescent="0.35">
      <c r="M534" s="98"/>
      <c r="N534" s="98"/>
    </row>
    <row r="535" spans="13:14" ht="15.75" customHeight="1" x14ac:dyDescent="0.35">
      <c r="M535" s="98"/>
      <c r="N535" s="98"/>
    </row>
    <row r="536" spans="13:14" ht="15.75" customHeight="1" x14ac:dyDescent="0.35">
      <c r="M536" s="98"/>
      <c r="N536" s="98"/>
    </row>
    <row r="537" spans="13:14" ht="15.75" customHeight="1" x14ac:dyDescent="0.35">
      <c r="M537" s="98"/>
      <c r="N537" s="98"/>
    </row>
    <row r="538" spans="13:14" ht="15.75" customHeight="1" x14ac:dyDescent="0.35">
      <c r="M538" s="98"/>
      <c r="N538" s="98"/>
    </row>
    <row r="539" spans="13:14" ht="15.75" customHeight="1" x14ac:dyDescent="0.35">
      <c r="M539" s="98"/>
      <c r="N539" s="98"/>
    </row>
    <row r="540" spans="13:14" ht="15.75" customHeight="1" x14ac:dyDescent="0.35">
      <c r="M540" s="98"/>
      <c r="N540" s="98"/>
    </row>
    <row r="541" spans="13:14" ht="15.75" customHeight="1" x14ac:dyDescent="0.35">
      <c r="M541" s="98"/>
      <c r="N541" s="98"/>
    </row>
    <row r="542" spans="13:14" ht="15.75" customHeight="1" x14ac:dyDescent="0.35">
      <c r="M542" s="98"/>
      <c r="N542" s="98"/>
    </row>
    <row r="543" spans="13:14" ht="15.75" customHeight="1" x14ac:dyDescent="0.35">
      <c r="M543" s="98"/>
      <c r="N543" s="98"/>
    </row>
    <row r="544" spans="13:14" ht="15.75" customHeight="1" x14ac:dyDescent="0.35">
      <c r="M544" s="98"/>
      <c r="N544" s="98"/>
    </row>
    <row r="545" spans="13:14" ht="15.75" customHeight="1" x14ac:dyDescent="0.35">
      <c r="M545" s="98"/>
      <c r="N545" s="98"/>
    </row>
    <row r="546" spans="13:14" ht="15.75" customHeight="1" x14ac:dyDescent="0.35">
      <c r="M546" s="98"/>
      <c r="N546" s="98"/>
    </row>
    <row r="547" spans="13:14" ht="15.75" customHeight="1" x14ac:dyDescent="0.35">
      <c r="M547" s="98"/>
      <c r="N547" s="98"/>
    </row>
    <row r="548" spans="13:14" ht="15.75" customHeight="1" x14ac:dyDescent="0.35">
      <c r="M548" s="98"/>
      <c r="N548" s="98"/>
    </row>
    <row r="549" spans="13:14" ht="15.75" customHeight="1" x14ac:dyDescent="0.35">
      <c r="M549" s="98"/>
      <c r="N549" s="98"/>
    </row>
    <row r="550" spans="13:14" ht="15.75" customHeight="1" x14ac:dyDescent="0.35">
      <c r="M550" s="98"/>
      <c r="N550" s="98"/>
    </row>
    <row r="551" spans="13:14" ht="15.75" customHeight="1" x14ac:dyDescent="0.35">
      <c r="M551" s="98"/>
      <c r="N551" s="98"/>
    </row>
    <row r="552" spans="13:14" ht="15.75" customHeight="1" x14ac:dyDescent="0.35">
      <c r="M552" s="98"/>
      <c r="N552" s="98"/>
    </row>
    <row r="553" spans="13:14" ht="15.75" customHeight="1" x14ac:dyDescent="0.35">
      <c r="M553" s="98"/>
      <c r="N553" s="98"/>
    </row>
    <row r="554" spans="13:14" ht="15.75" customHeight="1" x14ac:dyDescent="0.35">
      <c r="M554" s="98"/>
      <c r="N554" s="98"/>
    </row>
    <row r="555" spans="13:14" ht="15.75" customHeight="1" x14ac:dyDescent="0.35">
      <c r="M555" s="98"/>
      <c r="N555" s="98"/>
    </row>
    <row r="556" spans="13:14" ht="15.75" customHeight="1" x14ac:dyDescent="0.35">
      <c r="M556" s="98"/>
      <c r="N556" s="98"/>
    </row>
    <row r="557" spans="13:14" ht="15.75" customHeight="1" x14ac:dyDescent="0.35">
      <c r="M557" s="98"/>
      <c r="N557" s="98"/>
    </row>
    <row r="558" spans="13:14" ht="15.75" customHeight="1" x14ac:dyDescent="0.35">
      <c r="M558" s="98"/>
      <c r="N558" s="98"/>
    </row>
    <row r="559" spans="13:14" ht="15.75" customHeight="1" x14ac:dyDescent="0.35">
      <c r="M559" s="98"/>
      <c r="N559" s="98"/>
    </row>
    <row r="560" spans="13:14" ht="15.75" customHeight="1" x14ac:dyDescent="0.35">
      <c r="M560" s="98"/>
      <c r="N560" s="98"/>
    </row>
    <row r="561" spans="13:14" ht="15.75" customHeight="1" x14ac:dyDescent="0.35">
      <c r="M561" s="98"/>
      <c r="N561" s="98"/>
    </row>
    <row r="562" spans="13:14" ht="15.75" customHeight="1" x14ac:dyDescent="0.35">
      <c r="M562" s="98"/>
      <c r="N562" s="98"/>
    </row>
    <row r="563" spans="13:14" ht="15.75" customHeight="1" x14ac:dyDescent="0.35">
      <c r="M563" s="98"/>
      <c r="N563" s="98"/>
    </row>
    <row r="564" spans="13:14" ht="15.75" customHeight="1" x14ac:dyDescent="0.35">
      <c r="M564" s="98"/>
      <c r="N564" s="98"/>
    </row>
    <row r="565" spans="13:14" ht="15.75" customHeight="1" x14ac:dyDescent="0.35">
      <c r="M565" s="98"/>
      <c r="N565" s="98"/>
    </row>
    <row r="566" spans="13:14" ht="15.75" customHeight="1" x14ac:dyDescent="0.35">
      <c r="M566" s="98"/>
      <c r="N566" s="98"/>
    </row>
    <row r="567" spans="13:14" ht="15.75" customHeight="1" x14ac:dyDescent="0.35">
      <c r="M567" s="98"/>
      <c r="N567" s="98"/>
    </row>
    <row r="568" spans="13:14" ht="15.75" customHeight="1" x14ac:dyDescent="0.35">
      <c r="M568" s="98"/>
      <c r="N568" s="98"/>
    </row>
    <row r="569" spans="13:14" ht="15.75" customHeight="1" x14ac:dyDescent="0.35">
      <c r="M569" s="98"/>
      <c r="N569" s="98"/>
    </row>
    <row r="570" spans="13:14" ht="15.75" customHeight="1" x14ac:dyDescent="0.35">
      <c r="M570" s="98"/>
      <c r="N570" s="98"/>
    </row>
    <row r="571" spans="13:14" ht="15.75" customHeight="1" x14ac:dyDescent="0.35">
      <c r="M571" s="98"/>
      <c r="N571" s="98"/>
    </row>
    <row r="572" spans="13:14" ht="15.75" customHeight="1" x14ac:dyDescent="0.35">
      <c r="M572" s="98"/>
      <c r="N572" s="98"/>
    </row>
    <row r="573" spans="13:14" ht="15.75" customHeight="1" x14ac:dyDescent="0.35">
      <c r="M573" s="98"/>
      <c r="N573" s="98"/>
    </row>
    <row r="574" spans="13:14" ht="15.75" customHeight="1" x14ac:dyDescent="0.35">
      <c r="M574" s="98"/>
      <c r="N574" s="98"/>
    </row>
    <row r="575" spans="13:14" ht="15.75" customHeight="1" x14ac:dyDescent="0.35">
      <c r="M575" s="98"/>
      <c r="N575" s="98"/>
    </row>
    <row r="576" spans="13:14" ht="15.75" customHeight="1" x14ac:dyDescent="0.35">
      <c r="M576" s="98"/>
      <c r="N576" s="98"/>
    </row>
    <row r="577" spans="13:14" ht="15.75" customHeight="1" x14ac:dyDescent="0.35">
      <c r="M577" s="98"/>
      <c r="N577" s="98"/>
    </row>
    <row r="578" spans="13:14" ht="15.75" customHeight="1" x14ac:dyDescent="0.35">
      <c r="M578" s="98"/>
      <c r="N578" s="98"/>
    </row>
    <row r="579" spans="13:14" ht="15.75" customHeight="1" x14ac:dyDescent="0.35">
      <c r="M579" s="98"/>
      <c r="N579" s="98"/>
    </row>
    <row r="580" spans="13:14" ht="15.75" customHeight="1" x14ac:dyDescent="0.35">
      <c r="M580" s="98"/>
      <c r="N580" s="98"/>
    </row>
    <row r="581" spans="13:14" ht="15.75" customHeight="1" x14ac:dyDescent="0.35">
      <c r="M581" s="98"/>
      <c r="N581" s="98"/>
    </row>
    <row r="582" spans="13:14" ht="15.75" customHeight="1" x14ac:dyDescent="0.35">
      <c r="M582" s="98"/>
      <c r="N582" s="98"/>
    </row>
    <row r="583" spans="13:14" ht="15.75" customHeight="1" x14ac:dyDescent="0.35">
      <c r="M583" s="98"/>
      <c r="N583" s="98"/>
    </row>
    <row r="584" spans="13:14" ht="15.75" customHeight="1" x14ac:dyDescent="0.35">
      <c r="M584" s="98"/>
      <c r="N584" s="98"/>
    </row>
    <row r="585" spans="13:14" ht="15.75" customHeight="1" x14ac:dyDescent="0.35">
      <c r="M585" s="98"/>
      <c r="N585" s="98"/>
    </row>
    <row r="586" spans="13:14" ht="15.75" customHeight="1" x14ac:dyDescent="0.35">
      <c r="M586" s="98"/>
      <c r="N586" s="98"/>
    </row>
    <row r="587" spans="13:14" ht="15.75" customHeight="1" x14ac:dyDescent="0.35">
      <c r="M587" s="98"/>
      <c r="N587" s="98"/>
    </row>
    <row r="588" spans="13:14" ht="15.75" customHeight="1" x14ac:dyDescent="0.35">
      <c r="M588" s="98"/>
      <c r="N588" s="98"/>
    </row>
    <row r="589" spans="13:14" ht="15.75" customHeight="1" x14ac:dyDescent="0.35">
      <c r="M589" s="98"/>
      <c r="N589" s="98"/>
    </row>
    <row r="590" spans="13:14" ht="15.75" customHeight="1" x14ac:dyDescent="0.35">
      <c r="M590" s="98"/>
      <c r="N590" s="98"/>
    </row>
    <row r="591" spans="13:14" ht="15.75" customHeight="1" x14ac:dyDescent="0.35">
      <c r="M591" s="98"/>
      <c r="N591" s="98"/>
    </row>
    <row r="592" spans="13:14" ht="15.75" customHeight="1" x14ac:dyDescent="0.35">
      <c r="M592" s="98"/>
      <c r="N592" s="98"/>
    </row>
    <row r="593" spans="13:14" ht="15.75" customHeight="1" x14ac:dyDescent="0.35">
      <c r="M593" s="98"/>
      <c r="N593" s="98"/>
    </row>
    <row r="594" spans="13:14" ht="15.75" customHeight="1" x14ac:dyDescent="0.35">
      <c r="M594" s="98"/>
      <c r="N594" s="98"/>
    </row>
    <row r="595" spans="13:14" ht="15.75" customHeight="1" x14ac:dyDescent="0.35">
      <c r="M595" s="98"/>
      <c r="N595" s="98"/>
    </row>
    <row r="596" spans="13:14" ht="15.75" customHeight="1" x14ac:dyDescent="0.35">
      <c r="M596" s="98"/>
      <c r="N596" s="98"/>
    </row>
    <row r="597" spans="13:14" ht="15.75" customHeight="1" x14ac:dyDescent="0.35">
      <c r="M597" s="98"/>
      <c r="N597" s="98"/>
    </row>
    <row r="598" spans="13:14" ht="15.75" customHeight="1" x14ac:dyDescent="0.35">
      <c r="M598" s="98"/>
      <c r="N598" s="98"/>
    </row>
    <row r="599" spans="13:14" ht="15.75" customHeight="1" x14ac:dyDescent="0.35">
      <c r="M599" s="98"/>
      <c r="N599" s="98"/>
    </row>
    <row r="600" spans="13:14" ht="15.75" customHeight="1" x14ac:dyDescent="0.35">
      <c r="M600" s="98"/>
      <c r="N600" s="98"/>
    </row>
    <row r="601" spans="13:14" ht="15.75" customHeight="1" x14ac:dyDescent="0.35">
      <c r="M601" s="98"/>
      <c r="N601" s="98"/>
    </row>
    <row r="602" spans="13:14" ht="15.75" customHeight="1" x14ac:dyDescent="0.35">
      <c r="M602" s="98"/>
      <c r="N602" s="98"/>
    </row>
    <row r="603" spans="13:14" ht="15.75" customHeight="1" x14ac:dyDescent="0.35">
      <c r="M603" s="98"/>
      <c r="N603" s="98"/>
    </row>
    <row r="604" spans="13:14" ht="15.75" customHeight="1" x14ac:dyDescent="0.35">
      <c r="M604" s="98"/>
      <c r="N604" s="98"/>
    </row>
    <row r="605" spans="13:14" ht="15.75" customHeight="1" x14ac:dyDescent="0.35">
      <c r="M605" s="98"/>
      <c r="N605" s="98"/>
    </row>
    <row r="606" spans="13:14" ht="15.75" customHeight="1" x14ac:dyDescent="0.35">
      <c r="M606" s="98"/>
      <c r="N606" s="98"/>
    </row>
    <row r="607" spans="13:14" ht="15.75" customHeight="1" x14ac:dyDescent="0.35">
      <c r="M607" s="98"/>
      <c r="N607" s="98"/>
    </row>
    <row r="608" spans="13:14" ht="15.75" customHeight="1" x14ac:dyDescent="0.35">
      <c r="M608" s="98"/>
      <c r="N608" s="98"/>
    </row>
    <row r="609" spans="13:14" ht="15.75" customHeight="1" x14ac:dyDescent="0.35">
      <c r="M609" s="98"/>
      <c r="N609" s="98"/>
    </row>
    <row r="610" spans="13:14" ht="15.75" customHeight="1" x14ac:dyDescent="0.35">
      <c r="M610" s="98"/>
      <c r="N610" s="98"/>
    </row>
    <row r="611" spans="13:14" ht="15.75" customHeight="1" x14ac:dyDescent="0.35">
      <c r="M611" s="98"/>
      <c r="N611" s="98"/>
    </row>
    <row r="612" spans="13:14" ht="15.75" customHeight="1" x14ac:dyDescent="0.35">
      <c r="M612" s="98"/>
      <c r="N612" s="98"/>
    </row>
    <row r="613" spans="13:14" ht="15.75" customHeight="1" x14ac:dyDescent="0.35">
      <c r="M613" s="98"/>
      <c r="N613" s="98"/>
    </row>
    <row r="614" spans="13:14" ht="15.75" customHeight="1" x14ac:dyDescent="0.35">
      <c r="M614" s="98"/>
      <c r="N614" s="98"/>
    </row>
    <row r="615" spans="13:14" ht="15.75" customHeight="1" x14ac:dyDescent="0.35">
      <c r="M615" s="98"/>
      <c r="N615" s="98"/>
    </row>
    <row r="616" spans="13:14" ht="15.75" customHeight="1" x14ac:dyDescent="0.35">
      <c r="M616" s="98"/>
      <c r="N616" s="98"/>
    </row>
    <row r="617" spans="13:14" ht="15.75" customHeight="1" x14ac:dyDescent="0.35">
      <c r="M617" s="98"/>
      <c r="N617" s="98"/>
    </row>
    <row r="618" spans="13:14" ht="15.75" customHeight="1" x14ac:dyDescent="0.35">
      <c r="M618" s="98"/>
      <c r="N618" s="98"/>
    </row>
    <row r="619" spans="13:14" ht="15.75" customHeight="1" x14ac:dyDescent="0.35">
      <c r="M619" s="98"/>
      <c r="N619" s="98"/>
    </row>
    <row r="620" spans="13:14" ht="15.75" customHeight="1" x14ac:dyDescent="0.35">
      <c r="M620" s="98"/>
      <c r="N620" s="98"/>
    </row>
    <row r="621" spans="13:14" ht="15.75" customHeight="1" x14ac:dyDescent="0.35">
      <c r="M621" s="98"/>
      <c r="N621" s="98"/>
    </row>
    <row r="622" spans="13:14" ht="15.75" customHeight="1" x14ac:dyDescent="0.35">
      <c r="M622" s="98"/>
      <c r="N622" s="98"/>
    </row>
    <row r="623" spans="13:14" ht="15.75" customHeight="1" x14ac:dyDescent="0.35">
      <c r="M623" s="98"/>
      <c r="N623" s="98"/>
    </row>
    <row r="624" spans="13:14" ht="15.75" customHeight="1" x14ac:dyDescent="0.35">
      <c r="M624" s="98"/>
      <c r="N624" s="98"/>
    </row>
    <row r="625" spans="13:14" ht="15.75" customHeight="1" x14ac:dyDescent="0.35">
      <c r="M625" s="98"/>
      <c r="N625" s="98"/>
    </row>
    <row r="626" spans="13:14" ht="15.75" customHeight="1" x14ac:dyDescent="0.35">
      <c r="M626" s="98"/>
      <c r="N626" s="98"/>
    </row>
    <row r="627" spans="13:14" ht="15.75" customHeight="1" x14ac:dyDescent="0.35">
      <c r="M627" s="98"/>
      <c r="N627" s="98"/>
    </row>
    <row r="628" spans="13:14" ht="15.75" customHeight="1" x14ac:dyDescent="0.35">
      <c r="M628" s="98"/>
      <c r="N628" s="98"/>
    </row>
    <row r="629" spans="13:14" ht="15.75" customHeight="1" x14ac:dyDescent="0.35">
      <c r="M629" s="98"/>
      <c r="N629" s="98"/>
    </row>
    <row r="630" spans="13:14" ht="15.75" customHeight="1" x14ac:dyDescent="0.35">
      <c r="M630" s="98"/>
      <c r="N630" s="98"/>
    </row>
    <row r="631" spans="13:14" ht="15.75" customHeight="1" x14ac:dyDescent="0.35">
      <c r="M631" s="98"/>
      <c r="N631" s="98"/>
    </row>
    <row r="632" spans="13:14" ht="15.75" customHeight="1" x14ac:dyDescent="0.35">
      <c r="M632" s="98"/>
      <c r="N632" s="98"/>
    </row>
    <row r="633" spans="13:14" ht="15.75" customHeight="1" x14ac:dyDescent="0.35">
      <c r="M633" s="98"/>
      <c r="N633" s="98"/>
    </row>
    <row r="634" spans="13:14" ht="15.75" customHeight="1" x14ac:dyDescent="0.35">
      <c r="M634" s="98"/>
      <c r="N634" s="98"/>
    </row>
    <row r="635" spans="13:14" ht="15.75" customHeight="1" x14ac:dyDescent="0.35">
      <c r="M635" s="98"/>
      <c r="N635" s="98"/>
    </row>
    <row r="636" spans="13:14" ht="15.75" customHeight="1" x14ac:dyDescent="0.35">
      <c r="M636" s="98"/>
      <c r="N636" s="98"/>
    </row>
    <row r="637" spans="13:14" ht="15.75" customHeight="1" x14ac:dyDescent="0.35">
      <c r="M637" s="98"/>
      <c r="N637" s="98"/>
    </row>
    <row r="638" spans="13:14" ht="15.75" customHeight="1" x14ac:dyDescent="0.35">
      <c r="M638" s="98"/>
      <c r="N638" s="98"/>
    </row>
    <row r="639" spans="13:14" ht="15.75" customHeight="1" x14ac:dyDescent="0.35">
      <c r="M639" s="98"/>
      <c r="N639" s="98"/>
    </row>
    <row r="640" spans="13:14" ht="15.75" customHeight="1" x14ac:dyDescent="0.35">
      <c r="M640" s="98"/>
      <c r="N640" s="98"/>
    </row>
    <row r="641" spans="13:14" ht="15.75" customHeight="1" x14ac:dyDescent="0.35">
      <c r="M641" s="98"/>
      <c r="N641" s="98"/>
    </row>
    <row r="642" spans="13:14" ht="15.75" customHeight="1" x14ac:dyDescent="0.35">
      <c r="M642" s="98"/>
      <c r="N642" s="98"/>
    </row>
    <row r="643" spans="13:14" ht="15.75" customHeight="1" x14ac:dyDescent="0.35">
      <c r="M643" s="98"/>
      <c r="N643" s="98"/>
    </row>
    <row r="644" spans="13:14" ht="15.75" customHeight="1" x14ac:dyDescent="0.35">
      <c r="M644" s="98"/>
      <c r="N644" s="98"/>
    </row>
    <row r="645" spans="13:14" ht="15.75" customHeight="1" x14ac:dyDescent="0.35">
      <c r="M645" s="98"/>
      <c r="N645" s="98"/>
    </row>
    <row r="646" spans="13:14" ht="15.75" customHeight="1" x14ac:dyDescent="0.35">
      <c r="M646" s="98"/>
      <c r="N646" s="98"/>
    </row>
    <row r="647" spans="13:14" ht="15.75" customHeight="1" x14ac:dyDescent="0.35">
      <c r="M647" s="98"/>
      <c r="N647" s="98"/>
    </row>
    <row r="648" spans="13:14" ht="15.75" customHeight="1" x14ac:dyDescent="0.35">
      <c r="M648" s="98"/>
      <c r="N648" s="98"/>
    </row>
    <row r="649" spans="13:14" ht="15.75" customHeight="1" x14ac:dyDescent="0.35">
      <c r="M649" s="98"/>
      <c r="N649" s="98"/>
    </row>
    <row r="650" spans="13:14" ht="15.75" customHeight="1" x14ac:dyDescent="0.35">
      <c r="M650" s="98"/>
      <c r="N650" s="98"/>
    </row>
    <row r="651" spans="13:14" ht="15.75" customHeight="1" x14ac:dyDescent="0.35">
      <c r="M651" s="98"/>
      <c r="N651" s="98"/>
    </row>
    <row r="652" spans="13:14" ht="15.75" customHeight="1" x14ac:dyDescent="0.35">
      <c r="M652" s="98"/>
      <c r="N652" s="98"/>
    </row>
    <row r="653" spans="13:14" ht="15.75" customHeight="1" x14ac:dyDescent="0.35">
      <c r="M653" s="98"/>
      <c r="N653" s="98"/>
    </row>
    <row r="654" spans="13:14" ht="15.75" customHeight="1" x14ac:dyDescent="0.35">
      <c r="M654" s="98"/>
      <c r="N654" s="98"/>
    </row>
    <row r="655" spans="13:14" ht="15.75" customHeight="1" x14ac:dyDescent="0.35">
      <c r="M655" s="98"/>
      <c r="N655" s="98"/>
    </row>
    <row r="656" spans="13:14" ht="15.75" customHeight="1" x14ac:dyDescent="0.35">
      <c r="M656" s="98"/>
      <c r="N656" s="98"/>
    </row>
    <row r="657" spans="13:14" ht="15.75" customHeight="1" x14ac:dyDescent="0.35">
      <c r="M657" s="98"/>
      <c r="N657" s="98"/>
    </row>
    <row r="658" spans="13:14" ht="15.75" customHeight="1" x14ac:dyDescent="0.35">
      <c r="M658" s="98"/>
      <c r="N658" s="98"/>
    </row>
    <row r="659" spans="13:14" ht="15.75" customHeight="1" x14ac:dyDescent="0.35">
      <c r="M659" s="98"/>
      <c r="N659" s="98"/>
    </row>
    <row r="660" spans="13:14" ht="15.75" customHeight="1" x14ac:dyDescent="0.35">
      <c r="M660" s="98"/>
      <c r="N660" s="98"/>
    </row>
    <row r="661" spans="13:14" ht="15.75" customHeight="1" x14ac:dyDescent="0.35">
      <c r="M661" s="98"/>
      <c r="N661" s="98"/>
    </row>
    <row r="662" spans="13:14" ht="15.75" customHeight="1" x14ac:dyDescent="0.35">
      <c r="M662" s="98"/>
      <c r="N662" s="98"/>
    </row>
    <row r="663" spans="13:14" ht="15.75" customHeight="1" x14ac:dyDescent="0.35">
      <c r="M663" s="98"/>
      <c r="N663" s="98"/>
    </row>
    <row r="664" spans="13:14" ht="15.75" customHeight="1" x14ac:dyDescent="0.35">
      <c r="M664" s="98"/>
      <c r="N664" s="98"/>
    </row>
    <row r="665" spans="13:14" ht="15.75" customHeight="1" x14ac:dyDescent="0.35">
      <c r="M665" s="98"/>
      <c r="N665" s="98"/>
    </row>
    <row r="666" spans="13:14" ht="15.75" customHeight="1" x14ac:dyDescent="0.35">
      <c r="M666" s="98"/>
      <c r="N666" s="98"/>
    </row>
    <row r="667" spans="13:14" ht="15.75" customHeight="1" x14ac:dyDescent="0.35">
      <c r="M667" s="98"/>
      <c r="N667" s="98"/>
    </row>
    <row r="668" spans="13:14" ht="15.75" customHeight="1" x14ac:dyDescent="0.35">
      <c r="M668" s="98"/>
      <c r="N668" s="98"/>
    </row>
    <row r="669" spans="13:14" ht="15.75" customHeight="1" x14ac:dyDescent="0.35">
      <c r="M669" s="98"/>
      <c r="N669" s="98"/>
    </row>
    <row r="670" spans="13:14" ht="15.75" customHeight="1" x14ac:dyDescent="0.35">
      <c r="M670" s="98"/>
      <c r="N670" s="98"/>
    </row>
    <row r="671" spans="13:14" ht="15.75" customHeight="1" x14ac:dyDescent="0.35">
      <c r="M671" s="98"/>
      <c r="N671" s="98"/>
    </row>
    <row r="672" spans="13:14" ht="15.75" customHeight="1" x14ac:dyDescent="0.35">
      <c r="M672" s="98"/>
      <c r="N672" s="98"/>
    </row>
    <row r="673" spans="13:14" ht="15.75" customHeight="1" x14ac:dyDescent="0.35">
      <c r="M673" s="98"/>
      <c r="N673" s="98"/>
    </row>
    <row r="674" spans="13:14" ht="15.75" customHeight="1" x14ac:dyDescent="0.35">
      <c r="M674" s="98"/>
      <c r="N674" s="98"/>
    </row>
    <row r="675" spans="13:14" ht="15.75" customHeight="1" x14ac:dyDescent="0.35">
      <c r="M675" s="98"/>
      <c r="N675" s="98"/>
    </row>
    <row r="676" spans="13:14" ht="15.75" customHeight="1" x14ac:dyDescent="0.35">
      <c r="M676" s="98"/>
      <c r="N676" s="98"/>
    </row>
    <row r="677" spans="13:14" ht="15.75" customHeight="1" x14ac:dyDescent="0.35">
      <c r="M677" s="98"/>
      <c r="N677" s="98"/>
    </row>
    <row r="678" spans="13:14" ht="15.75" customHeight="1" x14ac:dyDescent="0.35">
      <c r="M678" s="98"/>
      <c r="N678" s="98"/>
    </row>
    <row r="679" spans="13:14" ht="15.75" customHeight="1" x14ac:dyDescent="0.35">
      <c r="M679" s="98"/>
      <c r="N679" s="98"/>
    </row>
    <row r="680" spans="13:14" ht="15.75" customHeight="1" x14ac:dyDescent="0.35">
      <c r="M680" s="98"/>
      <c r="N680" s="98"/>
    </row>
    <row r="681" spans="13:14" ht="15.75" customHeight="1" x14ac:dyDescent="0.35">
      <c r="M681" s="98"/>
      <c r="N681" s="98"/>
    </row>
    <row r="682" spans="13:14" ht="15.75" customHeight="1" x14ac:dyDescent="0.35">
      <c r="M682" s="98"/>
      <c r="N682" s="98"/>
    </row>
    <row r="683" spans="13:14" ht="15.75" customHeight="1" x14ac:dyDescent="0.35">
      <c r="M683" s="98"/>
      <c r="N683" s="98"/>
    </row>
    <row r="684" spans="13:14" ht="15.75" customHeight="1" x14ac:dyDescent="0.35">
      <c r="M684" s="98"/>
      <c r="N684" s="98"/>
    </row>
    <row r="685" spans="13:14" ht="15.75" customHeight="1" x14ac:dyDescent="0.35">
      <c r="M685" s="98"/>
      <c r="N685" s="98"/>
    </row>
    <row r="686" spans="13:14" ht="15.75" customHeight="1" x14ac:dyDescent="0.35">
      <c r="M686" s="98"/>
      <c r="N686" s="98"/>
    </row>
    <row r="687" spans="13:14" ht="15.75" customHeight="1" x14ac:dyDescent="0.35">
      <c r="M687" s="98"/>
      <c r="N687" s="98"/>
    </row>
    <row r="688" spans="13:14" ht="15.75" customHeight="1" x14ac:dyDescent="0.35">
      <c r="M688" s="98"/>
      <c r="N688" s="98"/>
    </row>
    <row r="689" spans="13:14" ht="15.75" customHeight="1" x14ac:dyDescent="0.35">
      <c r="M689" s="98"/>
      <c r="N689" s="98"/>
    </row>
    <row r="690" spans="13:14" ht="15.75" customHeight="1" x14ac:dyDescent="0.35">
      <c r="M690" s="98"/>
      <c r="N690" s="98"/>
    </row>
    <row r="691" spans="13:14" ht="15.75" customHeight="1" x14ac:dyDescent="0.35">
      <c r="M691" s="98"/>
      <c r="N691" s="98"/>
    </row>
    <row r="692" spans="13:14" ht="15.75" customHeight="1" x14ac:dyDescent="0.35">
      <c r="M692" s="98"/>
      <c r="N692" s="98"/>
    </row>
    <row r="693" spans="13:14" ht="15.75" customHeight="1" x14ac:dyDescent="0.35">
      <c r="M693" s="98"/>
      <c r="N693" s="98"/>
    </row>
    <row r="694" spans="13:14" ht="15.75" customHeight="1" x14ac:dyDescent="0.35">
      <c r="M694" s="98"/>
      <c r="N694" s="98"/>
    </row>
    <row r="695" spans="13:14" ht="15.75" customHeight="1" x14ac:dyDescent="0.35">
      <c r="M695" s="98"/>
      <c r="N695" s="98"/>
    </row>
    <row r="696" spans="13:14" ht="15.75" customHeight="1" x14ac:dyDescent="0.35">
      <c r="M696" s="98"/>
      <c r="N696" s="98"/>
    </row>
    <row r="697" spans="13:14" ht="15.75" customHeight="1" x14ac:dyDescent="0.35">
      <c r="M697" s="98"/>
      <c r="N697" s="98"/>
    </row>
    <row r="698" spans="13:14" ht="15.75" customHeight="1" x14ac:dyDescent="0.35">
      <c r="M698" s="98"/>
      <c r="N698" s="98"/>
    </row>
    <row r="699" spans="13:14" ht="15.75" customHeight="1" x14ac:dyDescent="0.35">
      <c r="M699" s="98"/>
      <c r="N699" s="98"/>
    </row>
    <row r="700" spans="13:14" ht="15.75" customHeight="1" x14ac:dyDescent="0.35">
      <c r="M700" s="98"/>
      <c r="N700" s="98"/>
    </row>
    <row r="701" spans="13:14" ht="15.75" customHeight="1" x14ac:dyDescent="0.35">
      <c r="M701" s="98"/>
      <c r="N701" s="98"/>
    </row>
    <row r="702" spans="13:14" ht="15.75" customHeight="1" x14ac:dyDescent="0.35">
      <c r="M702" s="98"/>
      <c r="N702" s="98"/>
    </row>
    <row r="703" spans="13:14" ht="15.75" customHeight="1" x14ac:dyDescent="0.35">
      <c r="M703" s="98"/>
      <c r="N703" s="98"/>
    </row>
    <row r="704" spans="13:14" ht="15.75" customHeight="1" x14ac:dyDescent="0.35">
      <c r="M704" s="98"/>
      <c r="N704" s="98"/>
    </row>
    <row r="705" spans="13:14" ht="15.75" customHeight="1" x14ac:dyDescent="0.35">
      <c r="M705" s="98"/>
      <c r="N705" s="98"/>
    </row>
    <row r="706" spans="13:14" ht="15.75" customHeight="1" x14ac:dyDescent="0.35">
      <c r="M706" s="98"/>
      <c r="N706" s="98"/>
    </row>
    <row r="707" spans="13:14" ht="15.75" customHeight="1" x14ac:dyDescent="0.35">
      <c r="M707" s="98"/>
      <c r="N707" s="98"/>
    </row>
    <row r="708" spans="13:14" ht="15.75" customHeight="1" x14ac:dyDescent="0.35">
      <c r="M708" s="98"/>
      <c r="N708" s="98"/>
    </row>
    <row r="709" spans="13:14" ht="15.75" customHeight="1" x14ac:dyDescent="0.35">
      <c r="M709" s="98"/>
      <c r="N709" s="98"/>
    </row>
    <row r="710" spans="13:14" ht="15.75" customHeight="1" x14ac:dyDescent="0.35">
      <c r="M710" s="98"/>
      <c r="N710" s="98"/>
    </row>
    <row r="711" spans="13:14" ht="15.75" customHeight="1" x14ac:dyDescent="0.35">
      <c r="M711" s="98"/>
      <c r="N711" s="98"/>
    </row>
    <row r="712" spans="13:14" ht="15.75" customHeight="1" x14ac:dyDescent="0.35">
      <c r="M712" s="98"/>
      <c r="N712" s="98"/>
    </row>
    <row r="713" spans="13:14" ht="15.75" customHeight="1" x14ac:dyDescent="0.35">
      <c r="M713" s="98"/>
      <c r="N713" s="98"/>
    </row>
    <row r="714" spans="13:14" ht="15.75" customHeight="1" x14ac:dyDescent="0.35">
      <c r="M714" s="98"/>
      <c r="N714" s="98"/>
    </row>
    <row r="715" spans="13:14" ht="15.75" customHeight="1" x14ac:dyDescent="0.35">
      <c r="M715" s="98"/>
      <c r="N715" s="98"/>
    </row>
    <row r="716" spans="13:14" ht="15.75" customHeight="1" x14ac:dyDescent="0.35">
      <c r="M716" s="98"/>
      <c r="N716" s="98"/>
    </row>
    <row r="717" spans="13:14" ht="15.75" customHeight="1" x14ac:dyDescent="0.35">
      <c r="M717" s="98"/>
      <c r="N717" s="98"/>
    </row>
    <row r="718" spans="13:14" ht="15.75" customHeight="1" x14ac:dyDescent="0.35">
      <c r="M718" s="98"/>
      <c r="N718" s="98"/>
    </row>
    <row r="719" spans="13:14" ht="15.75" customHeight="1" x14ac:dyDescent="0.35">
      <c r="M719" s="98"/>
      <c r="N719" s="98"/>
    </row>
    <row r="720" spans="13:14" ht="15.75" customHeight="1" x14ac:dyDescent="0.35">
      <c r="M720" s="98"/>
      <c r="N720" s="98"/>
    </row>
    <row r="721" spans="13:14" ht="15.75" customHeight="1" x14ac:dyDescent="0.35">
      <c r="M721" s="98"/>
      <c r="N721" s="98"/>
    </row>
    <row r="722" spans="13:14" ht="15.75" customHeight="1" x14ac:dyDescent="0.35">
      <c r="M722" s="98"/>
      <c r="N722" s="98"/>
    </row>
    <row r="723" spans="13:14" ht="15.75" customHeight="1" x14ac:dyDescent="0.35">
      <c r="M723" s="98"/>
      <c r="N723" s="98"/>
    </row>
    <row r="724" spans="13:14" ht="15.75" customHeight="1" x14ac:dyDescent="0.35">
      <c r="M724" s="98"/>
      <c r="N724" s="98"/>
    </row>
    <row r="725" spans="13:14" ht="15.75" customHeight="1" x14ac:dyDescent="0.35">
      <c r="M725" s="98"/>
      <c r="N725" s="98"/>
    </row>
    <row r="726" spans="13:14" ht="15.75" customHeight="1" x14ac:dyDescent="0.35">
      <c r="M726" s="98"/>
      <c r="N726" s="98"/>
    </row>
    <row r="727" spans="13:14" ht="15.75" customHeight="1" x14ac:dyDescent="0.35">
      <c r="M727" s="98"/>
      <c r="N727" s="98"/>
    </row>
    <row r="728" spans="13:14" ht="15.75" customHeight="1" x14ac:dyDescent="0.35">
      <c r="M728" s="98"/>
      <c r="N728" s="98"/>
    </row>
    <row r="729" spans="13:14" ht="15.75" customHeight="1" x14ac:dyDescent="0.35">
      <c r="M729" s="98"/>
      <c r="N729" s="98"/>
    </row>
    <row r="730" spans="13:14" ht="15.75" customHeight="1" x14ac:dyDescent="0.35">
      <c r="M730" s="98"/>
      <c r="N730" s="98"/>
    </row>
    <row r="731" spans="13:14" ht="15.75" customHeight="1" x14ac:dyDescent="0.35">
      <c r="M731" s="98"/>
      <c r="N731" s="98"/>
    </row>
    <row r="732" spans="13:14" ht="15.75" customHeight="1" x14ac:dyDescent="0.35">
      <c r="M732" s="98"/>
      <c r="N732" s="98"/>
    </row>
    <row r="733" spans="13:14" ht="15.75" customHeight="1" x14ac:dyDescent="0.35">
      <c r="M733" s="98"/>
      <c r="N733" s="98"/>
    </row>
    <row r="734" spans="13:14" ht="15.75" customHeight="1" x14ac:dyDescent="0.35">
      <c r="M734" s="98"/>
      <c r="N734" s="98"/>
    </row>
    <row r="735" spans="13:14" ht="15.75" customHeight="1" x14ac:dyDescent="0.35">
      <c r="M735" s="98"/>
      <c r="N735" s="98"/>
    </row>
    <row r="736" spans="13:14" ht="15.75" customHeight="1" x14ac:dyDescent="0.35">
      <c r="M736" s="98"/>
      <c r="N736" s="98"/>
    </row>
    <row r="737" spans="13:14" ht="15.75" customHeight="1" x14ac:dyDescent="0.35">
      <c r="M737" s="98"/>
      <c r="N737" s="98"/>
    </row>
    <row r="738" spans="13:14" ht="15.75" customHeight="1" x14ac:dyDescent="0.35">
      <c r="M738" s="98"/>
      <c r="N738" s="98"/>
    </row>
    <row r="739" spans="13:14" ht="15.75" customHeight="1" x14ac:dyDescent="0.35">
      <c r="M739" s="98"/>
      <c r="N739" s="98"/>
    </row>
    <row r="740" spans="13:14" ht="15.75" customHeight="1" x14ac:dyDescent="0.35">
      <c r="M740" s="98"/>
      <c r="N740" s="98"/>
    </row>
    <row r="741" spans="13:14" ht="15.75" customHeight="1" x14ac:dyDescent="0.35">
      <c r="M741" s="98"/>
      <c r="N741" s="98"/>
    </row>
    <row r="742" spans="13:14" ht="15.75" customHeight="1" x14ac:dyDescent="0.35">
      <c r="M742" s="98"/>
      <c r="N742" s="98"/>
    </row>
    <row r="743" spans="13:14" ht="15.75" customHeight="1" x14ac:dyDescent="0.35">
      <c r="M743" s="98"/>
      <c r="N743" s="98"/>
    </row>
    <row r="744" spans="13:14" ht="15.75" customHeight="1" x14ac:dyDescent="0.35">
      <c r="M744" s="98"/>
      <c r="N744" s="98"/>
    </row>
    <row r="745" spans="13:14" ht="15.75" customHeight="1" x14ac:dyDescent="0.35">
      <c r="M745" s="98"/>
      <c r="N745" s="98"/>
    </row>
    <row r="746" spans="13:14" ht="15.75" customHeight="1" x14ac:dyDescent="0.35">
      <c r="M746" s="98"/>
      <c r="N746" s="98"/>
    </row>
    <row r="747" spans="13:14" ht="15.75" customHeight="1" x14ac:dyDescent="0.35">
      <c r="M747" s="98"/>
      <c r="N747" s="98"/>
    </row>
    <row r="748" spans="13:14" ht="15.75" customHeight="1" x14ac:dyDescent="0.35">
      <c r="M748" s="98"/>
      <c r="N748" s="98"/>
    </row>
    <row r="749" spans="13:14" ht="15.75" customHeight="1" x14ac:dyDescent="0.35">
      <c r="M749" s="98"/>
      <c r="N749" s="98"/>
    </row>
    <row r="750" spans="13:14" ht="15.75" customHeight="1" x14ac:dyDescent="0.35">
      <c r="M750" s="98"/>
      <c r="N750" s="98"/>
    </row>
    <row r="751" spans="13:14" ht="15.75" customHeight="1" x14ac:dyDescent="0.35">
      <c r="M751" s="98"/>
      <c r="N751" s="98"/>
    </row>
    <row r="752" spans="13:14" ht="15.75" customHeight="1" x14ac:dyDescent="0.35">
      <c r="M752" s="98"/>
      <c r="N752" s="98"/>
    </row>
    <row r="753" spans="13:14" ht="15.75" customHeight="1" x14ac:dyDescent="0.35">
      <c r="M753" s="98"/>
      <c r="N753" s="98"/>
    </row>
    <row r="754" spans="13:14" ht="15.75" customHeight="1" x14ac:dyDescent="0.35">
      <c r="M754" s="98"/>
      <c r="N754" s="98"/>
    </row>
    <row r="755" spans="13:14" ht="15.75" customHeight="1" x14ac:dyDescent="0.35">
      <c r="M755" s="98"/>
      <c r="N755" s="98"/>
    </row>
    <row r="756" spans="13:14" ht="15.75" customHeight="1" x14ac:dyDescent="0.35">
      <c r="M756" s="98"/>
      <c r="N756" s="98"/>
    </row>
    <row r="757" spans="13:14" ht="15.75" customHeight="1" x14ac:dyDescent="0.35">
      <c r="M757" s="98"/>
      <c r="N757" s="98"/>
    </row>
    <row r="758" spans="13:14" ht="15.75" customHeight="1" x14ac:dyDescent="0.35">
      <c r="M758" s="98"/>
      <c r="N758" s="98"/>
    </row>
    <row r="759" spans="13:14" ht="15.75" customHeight="1" x14ac:dyDescent="0.35">
      <c r="M759" s="98"/>
      <c r="N759" s="98"/>
    </row>
    <row r="760" spans="13:14" ht="15.75" customHeight="1" x14ac:dyDescent="0.35">
      <c r="M760" s="98"/>
      <c r="N760" s="98"/>
    </row>
    <row r="761" spans="13:14" ht="15.75" customHeight="1" x14ac:dyDescent="0.35">
      <c r="M761" s="98"/>
      <c r="N761" s="98"/>
    </row>
    <row r="762" spans="13:14" ht="15.75" customHeight="1" x14ac:dyDescent="0.35">
      <c r="M762" s="98"/>
      <c r="N762" s="98"/>
    </row>
    <row r="763" spans="13:14" ht="15.75" customHeight="1" x14ac:dyDescent="0.35">
      <c r="M763" s="98"/>
      <c r="N763" s="98"/>
    </row>
    <row r="764" spans="13:14" ht="15.75" customHeight="1" x14ac:dyDescent="0.35">
      <c r="M764" s="98"/>
      <c r="N764" s="98"/>
    </row>
    <row r="765" spans="13:14" ht="15.75" customHeight="1" x14ac:dyDescent="0.35">
      <c r="M765" s="98"/>
      <c r="N765" s="98"/>
    </row>
    <row r="766" spans="13:14" ht="15.75" customHeight="1" x14ac:dyDescent="0.35">
      <c r="M766" s="98"/>
      <c r="N766" s="98"/>
    </row>
    <row r="767" spans="13:14" ht="15.75" customHeight="1" x14ac:dyDescent="0.35">
      <c r="M767" s="98"/>
      <c r="N767" s="98"/>
    </row>
    <row r="768" spans="13:14" ht="15.75" customHeight="1" x14ac:dyDescent="0.35">
      <c r="M768" s="98"/>
      <c r="N768" s="98"/>
    </row>
    <row r="769" spans="13:14" ht="15.75" customHeight="1" x14ac:dyDescent="0.35">
      <c r="M769" s="98"/>
      <c r="N769" s="98"/>
    </row>
    <row r="770" spans="13:14" ht="15.75" customHeight="1" x14ac:dyDescent="0.35">
      <c r="M770" s="98"/>
      <c r="N770" s="98"/>
    </row>
    <row r="771" spans="13:14" ht="15.75" customHeight="1" x14ac:dyDescent="0.35">
      <c r="M771" s="98"/>
      <c r="N771" s="98"/>
    </row>
    <row r="772" spans="13:14" ht="15.75" customHeight="1" x14ac:dyDescent="0.35">
      <c r="M772" s="98"/>
      <c r="N772" s="98"/>
    </row>
    <row r="773" spans="13:14" ht="15.75" customHeight="1" x14ac:dyDescent="0.35">
      <c r="M773" s="98"/>
      <c r="N773" s="98"/>
    </row>
    <row r="774" spans="13:14" ht="15.75" customHeight="1" x14ac:dyDescent="0.35">
      <c r="M774" s="98"/>
      <c r="N774" s="98"/>
    </row>
    <row r="775" spans="13:14" ht="15.75" customHeight="1" x14ac:dyDescent="0.35">
      <c r="M775" s="98"/>
      <c r="N775" s="98"/>
    </row>
    <row r="776" spans="13:14" ht="15.75" customHeight="1" x14ac:dyDescent="0.35">
      <c r="M776" s="98"/>
      <c r="N776" s="98"/>
    </row>
    <row r="777" spans="13:14" ht="15.75" customHeight="1" x14ac:dyDescent="0.35">
      <c r="M777" s="98"/>
      <c r="N777" s="98"/>
    </row>
    <row r="778" spans="13:14" ht="15.75" customHeight="1" x14ac:dyDescent="0.35">
      <c r="M778" s="98"/>
      <c r="N778" s="98"/>
    </row>
    <row r="779" spans="13:14" ht="15.75" customHeight="1" x14ac:dyDescent="0.35">
      <c r="M779" s="98"/>
      <c r="N779" s="98"/>
    </row>
    <row r="780" spans="13:14" ht="15.75" customHeight="1" x14ac:dyDescent="0.35">
      <c r="M780" s="98"/>
      <c r="N780" s="98"/>
    </row>
    <row r="781" spans="13:14" ht="15.75" customHeight="1" x14ac:dyDescent="0.35">
      <c r="M781" s="98"/>
      <c r="N781" s="98"/>
    </row>
    <row r="782" spans="13:14" ht="15.75" customHeight="1" x14ac:dyDescent="0.35">
      <c r="M782" s="98"/>
      <c r="N782" s="98"/>
    </row>
    <row r="783" spans="13:14" ht="15.75" customHeight="1" x14ac:dyDescent="0.35">
      <c r="M783" s="98"/>
      <c r="N783" s="98"/>
    </row>
    <row r="784" spans="13:14" ht="15.75" customHeight="1" x14ac:dyDescent="0.35">
      <c r="M784" s="98"/>
      <c r="N784" s="98"/>
    </row>
    <row r="785" spans="13:14" ht="15.75" customHeight="1" x14ac:dyDescent="0.35">
      <c r="M785" s="98"/>
      <c r="N785" s="98"/>
    </row>
    <row r="786" spans="13:14" ht="15.75" customHeight="1" x14ac:dyDescent="0.35">
      <c r="M786" s="98"/>
      <c r="N786" s="98"/>
    </row>
    <row r="787" spans="13:14" ht="15.75" customHeight="1" x14ac:dyDescent="0.35">
      <c r="M787" s="98"/>
      <c r="N787" s="98"/>
    </row>
    <row r="788" spans="13:14" ht="15.75" customHeight="1" x14ac:dyDescent="0.35">
      <c r="M788" s="98"/>
      <c r="N788" s="98"/>
    </row>
    <row r="789" spans="13:14" ht="15.75" customHeight="1" x14ac:dyDescent="0.35">
      <c r="M789" s="98"/>
      <c r="N789" s="98"/>
    </row>
    <row r="790" spans="13:14" ht="15.75" customHeight="1" x14ac:dyDescent="0.35">
      <c r="M790" s="98"/>
      <c r="N790" s="98"/>
    </row>
    <row r="791" spans="13:14" ht="15.75" customHeight="1" x14ac:dyDescent="0.35">
      <c r="M791" s="98"/>
      <c r="N791" s="98"/>
    </row>
    <row r="792" spans="13:14" ht="15.75" customHeight="1" x14ac:dyDescent="0.35">
      <c r="M792" s="98"/>
      <c r="N792" s="98"/>
    </row>
    <row r="793" spans="13:14" ht="15.75" customHeight="1" x14ac:dyDescent="0.35">
      <c r="M793" s="98"/>
      <c r="N793" s="98"/>
    </row>
    <row r="794" spans="13:14" ht="15.75" customHeight="1" x14ac:dyDescent="0.35">
      <c r="M794" s="98"/>
      <c r="N794" s="98"/>
    </row>
    <row r="795" spans="13:14" ht="15.75" customHeight="1" x14ac:dyDescent="0.35">
      <c r="M795" s="98"/>
      <c r="N795" s="98"/>
    </row>
    <row r="796" spans="13:14" ht="15.75" customHeight="1" x14ac:dyDescent="0.35">
      <c r="M796" s="98"/>
      <c r="N796" s="98"/>
    </row>
    <row r="797" spans="13:14" ht="15.75" customHeight="1" x14ac:dyDescent="0.35">
      <c r="M797" s="98"/>
      <c r="N797" s="98"/>
    </row>
    <row r="798" spans="13:14" ht="15.75" customHeight="1" x14ac:dyDescent="0.35">
      <c r="M798" s="98"/>
      <c r="N798" s="98"/>
    </row>
    <row r="799" spans="13:14" ht="15.75" customHeight="1" x14ac:dyDescent="0.35">
      <c r="M799" s="98"/>
      <c r="N799" s="98"/>
    </row>
    <row r="800" spans="13:14" ht="15.75" customHeight="1" x14ac:dyDescent="0.35">
      <c r="M800" s="98"/>
      <c r="N800" s="98"/>
    </row>
    <row r="801" spans="13:14" ht="15.75" customHeight="1" x14ac:dyDescent="0.35">
      <c r="M801" s="98"/>
      <c r="N801" s="98"/>
    </row>
    <row r="802" spans="13:14" ht="15.75" customHeight="1" x14ac:dyDescent="0.35">
      <c r="M802" s="98"/>
      <c r="N802" s="98"/>
    </row>
    <row r="803" spans="13:14" ht="15.75" customHeight="1" x14ac:dyDescent="0.35">
      <c r="M803" s="98"/>
      <c r="N803" s="98"/>
    </row>
    <row r="804" spans="13:14" ht="15.75" customHeight="1" x14ac:dyDescent="0.35">
      <c r="M804" s="98"/>
      <c r="N804" s="98"/>
    </row>
    <row r="805" spans="13:14" ht="15.75" customHeight="1" x14ac:dyDescent="0.35">
      <c r="M805" s="98"/>
      <c r="N805" s="98"/>
    </row>
    <row r="806" spans="13:14" ht="15.75" customHeight="1" x14ac:dyDescent="0.35">
      <c r="M806" s="98"/>
      <c r="N806" s="98"/>
    </row>
    <row r="807" spans="13:14" ht="15.75" customHeight="1" x14ac:dyDescent="0.35">
      <c r="M807" s="98"/>
      <c r="N807" s="98"/>
    </row>
    <row r="808" spans="13:14" ht="15.75" customHeight="1" x14ac:dyDescent="0.35">
      <c r="M808" s="98"/>
      <c r="N808" s="98"/>
    </row>
    <row r="809" spans="13:14" ht="15.75" customHeight="1" x14ac:dyDescent="0.35">
      <c r="M809" s="98"/>
      <c r="N809" s="98"/>
    </row>
    <row r="810" spans="13:14" ht="15.75" customHeight="1" x14ac:dyDescent="0.35">
      <c r="M810" s="98"/>
      <c r="N810" s="98"/>
    </row>
    <row r="811" spans="13:14" ht="15.75" customHeight="1" x14ac:dyDescent="0.35">
      <c r="M811" s="98"/>
      <c r="N811" s="98"/>
    </row>
    <row r="812" spans="13:14" ht="15.75" customHeight="1" x14ac:dyDescent="0.35">
      <c r="M812" s="98"/>
      <c r="N812" s="98"/>
    </row>
    <row r="813" spans="13:14" ht="15.75" customHeight="1" x14ac:dyDescent="0.35">
      <c r="M813" s="98"/>
      <c r="N813" s="98"/>
    </row>
    <row r="814" spans="13:14" ht="15.75" customHeight="1" x14ac:dyDescent="0.35">
      <c r="M814" s="98"/>
      <c r="N814" s="98"/>
    </row>
    <row r="815" spans="13:14" ht="15.75" customHeight="1" x14ac:dyDescent="0.35">
      <c r="M815" s="98"/>
      <c r="N815" s="98"/>
    </row>
    <row r="816" spans="13:14" ht="15.75" customHeight="1" x14ac:dyDescent="0.35">
      <c r="M816" s="98"/>
      <c r="N816" s="98"/>
    </row>
    <row r="817" spans="13:14" ht="15.75" customHeight="1" x14ac:dyDescent="0.35">
      <c r="M817" s="98"/>
      <c r="N817" s="98"/>
    </row>
    <row r="818" spans="13:14" ht="15.75" customHeight="1" x14ac:dyDescent="0.35">
      <c r="M818" s="98"/>
      <c r="N818" s="98"/>
    </row>
    <row r="819" spans="13:14" ht="15.75" customHeight="1" x14ac:dyDescent="0.35">
      <c r="M819" s="98"/>
      <c r="N819" s="98"/>
    </row>
    <row r="820" spans="13:14" ht="15.75" customHeight="1" x14ac:dyDescent="0.35">
      <c r="M820" s="98"/>
      <c r="N820" s="98"/>
    </row>
    <row r="821" spans="13:14" ht="15.75" customHeight="1" x14ac:dyDescent="0.35">
      <c r="M821" s="98"/>
      <c r="N821" s="98"/>
    </row>
    <row r="822" spans="13:14" ht="15.75" customHeight="1" x14ac:dyDescent="0.35">
      <c r="M822" s="98"/>
      <c r="N822" s="98"/>
    </row>
    <row r="823" spans="13:14" ht="15.75" customHeight="1" x14ac:dyDescent="0.35">
      <c r="M823" s="98"/>
      <c r="N823" s="98"/>
    </row>
    <row r="824" spans="13:14" ht="15.75" customHeight="1" x14ac:dyDescent="0.35">
      <c r="M824" s="98"/>
      <c r="N824" s="98"/>
    </row>
    <row r="825" spans="13:14" ht="15.75" customHeight="1" x14ac:dyDescent="0.35">
      <c r="M825" s="98"/>
      <c r="N825" s="98"/>
    </row>
    <row r="826" spans="13:14" ht="15.75" customHeight="1" x14ac:dyDescent="0.35">
      <c r="M826" s="98"/>
      <c r="N826" s="98"/>
    </row>
    <row r="827" spans="13:14" ht="15.75" customHeight="1" x14ac:dyDescent="0.35">
      <c r="M827" s="98"/>
      <c r="N827" s="98"/>
    </row>
    <row r="828" spans="13:14" ht="15.75" customHeight="1" x14ac:dyDescent="0.35">
      <c r="M828" s="98"/>
      <c r="N828" s="98"/>
    </row>
    <row r="829" spans="13:14" ht="15.75" customHeight="1" x14ac:dyDescent="0.35">
      <c r="M829" s="98"/>
      <c r="N829" s="98"/>
    </row>
    <row r="830" spans="13:14" ht="15.75" customHeight="1" x14ac:dyDescent="0.35">
      <c r="M830" s="98"/>
      <c r="N830" s="98"/>
    </row>
    <row r="831" spans="13:14" ht="15.75" customHeight="1" x14ac:dyDescent="0.35">
      <c r="M831" s="98"/>
      <c r="N831" s="98"/>
    </row>
    <row r="832" spans="13:14" ht="15.75" customHeight="1" x14ac:dyDescent="0.35">
      <c r="M832" s="98"/>
      <c r="N832" s="98"/>
    </row>
    <row r="833" spans="13:14" ht="15.75" customHeight="1" x14ac:dyDescent="0.35">
      <c r="M833" s="98"/>
      <c r="N833" s="98"/>
    </row>
    <row r="834" spans="13:14" ht="15.75" customHeight="1" x14ac:dyDescent="0.35">
      <c r="M834" s="98"/>
      <c r="N834" s="98"/>
    </row>
    <row r="835" spans="13:14" ht="15.75" customHeight="1" x14ac:dyDescent="0.35">
      <c r="M835" s="98"/>
      <c r="N835" s="98"/>
    </row>
    <row r="836" spans="13:14" ht="15.75" customHeight="1" x14ac:dyDescent="0.35">
      <c r="M836" s="98"/>
      <c r="N836" s="98"/>
    </row>
    <row r="837" spans="13:14" ht="15.75" customHeight="1" x14ac:dyDescent="0.35">
      <c r="M837" s="98"/>
      <c r="N837" s="98"/>
    </row>
    <row r="838" spans="13:14" ht="15.75" customHeight="1" x14ac:dyDescent="0.35">
      <c r="M838" s="98"/>
      <c r="N838" s="98"/>
    </row>
    <row r="839" spans="13:14" ht="15.75" customHeight="1" x14ac:dyDescent="0.35">
      <c r="M839" s="98"/>
      <c r="N839" s="98"/>
    </row>
    <row r="840" spans="13:14" ht="15.75" customHeight="1" x14ac:dyDescent="0.35">
      <c r="M840" s="98"/>
      <c r="N840" s="98"/>
    </row>
    <row r="841" spans="13:14" ht="15.75" customHeight="1" x14ac:dyDescent="0.35">
      <c r="M841" s="98"/>
      <c r="N841" s="98"/>
    </row>
    <row r="842" spans="13:14" ht="15.75" customHeight="1" x14ac:dyDescent="0.35">
      <c r="M842" s="98"/>
      <c r="N842" s="98"/>
    </row>
    <row r="843" spans="13:14" ht="15.75" customHeight="1" x14ac:dyDescent="0.35">
      <c r="M843" s="98"/>
      <c r="N843" s="98"/>
    </row>
    <row r="844" spans="13:14" ht="15.75" customHeight="1" x14ac:dyDescent="0.35">
      <c r="M844" s="98"/>
      <c r="N844" s="98"/>
    </row>
    <row r="845" spans="13:14" ht="15.75" customHeight="1" x14ac:dyDescent="0.35">
      <c r="M845" s="98"/>
      <c r="N845" s="98"/>
    </row>
    <row r="846" spans="13:14" ht="15.75" customHeight="1" x14ac:dyDescent="0.35">
      <c r="M846" s="98"/>
      <c r="N846" s="98"/>
    </row>
    <row r="847" spans="13:14" ht="15.75" customHeight="1" x14ac:dyDescent="0.35">
      <c r="M847" s="98"/>
      <c r="N847" s="98"/>
    </row>
    <row r="848" spans="13:14" ht="15.75" customHeight="1" x14ac:dyDescent="0.35">
      <c r="M848" s="98"/>
      <c r="N848" s="98"/>
    </row>
    <row r="849" spans="13:14" ht="15.75" customHeight="1" x14ac:dyDescent="0.35">
      <c r="M849" s="98"/>
      <c r="N849" s="98"/>
    </row>
    <row r="850" spans="13:14" ht="15.75" customHeight="1" x14ac:dyDescent="0.35">
      <c r="M850" s="98"/>
      <c r="N850" s="98"/>
    </row>
    <row r="851" spans="13:14" ht="15.75" customHeight="1" x14ac:dyDescent="0.35">
      <c r="M851" s="98"/>
      <c r="N851" s="98"/>
    </row>
    <row r="852" spans="13:14" ht="15.75" customHeight="1" x14ac:dyDescent="0.35">
      <c r="M852" s="98"/>
      <c r="N852" s="98"/>
    </row>
    <row r="853" spans="13:14" ht="15.75" customHeight="1" x14ac:dyDescent="0.35">
      <c r="M853" s="98"/>
      <c r="N853" s="98"/>
    </row>
    <row r="854" spans="13:14" ht="15.75" customHeight="1" x14ac:dyDescent="0.35">
      <c r="M854" s="98"/>
      <c r="N854" s="98"/>
    </row>
    <row r="855" spans="13:14" ht="15.75" customHeight="1" x14ac:dyDescent="0.35">
      <c r="M855" s="98"/>
      <c r="N855" s="98"/>
    </row>
    <row r="856" spans="13:14" ht="15.75" customHeight="1" x14ac:dyDescent="0.35">
      <c r="M856" s="98"/>
      <c r="N856" s="98"/>
    </row>
    <row r="857" spans="13:14" ht="15.75" customHeight="1" x14ac:dyDescent="0.35">
      <c r="M857" s="98"/>
      <c r="N857" s="98"/>
    </row>
    <row r="858" spans="13:14" ht="15.75" customHeight="1" x14ac:dyDescent="0.35">
      <c r="M858" s="98"/>
      <c r="N858" s="98"/>
    </row>
    <row r="859" spans="13:14" ht="15.75" customHeight="1" x14ac:dyDescent="0.35">
      <c r="M859" s="98"/>
      <c r="N859" s="98"/>
    </row>
    <row r="860" spans="13:14" ht="15.75" customHeight="1" x14ac:dyDescent="0.35">
      <c r="M860" s="98"/>
      <c r="N860" s="98"/>
    </row>
    <row r="861" spans="13:14" ht="15.75" customHeight="1" x14ac:dyDescent="0.35">
      <c r="M861" s="98"/>
      <c r="N861" s="98"/>
    </row>
    <row r="862" spans="13:14" ht="15.75" customHeight="1" x14ac:dyDescent="0.35">
      <c r="M862" s="98"/>
      <c r="N862" s="98"/>
    </row>
    <row r="863" spans="13:14" ht="15.75" customHeight="1" x14ac:dyDescent="0.35">
      <c r="M863" s="98"/>
      <c r="N863" s="98"/>
    </row>
    <row r="864" spans="13:14" ht="15.75" customHeight="1" x14ac:dyDescent="0.35">
      <c r="M864" s="98"/>
      <c r="N864" s="98"/>
    </row>
    <row r="865" spans="13:14" ht="15.75" customHeight="1" x14ac:dyDescent="0.35">
      <c r="M865" s="98"/>
      <c r="N865" s="98"/>
    </row>
    <row r="866" spans="13:14" ht="15.75" customHeight="1" x14ac:dyDescent="0.35">
      <c r="M866" s="98"/>
      <c r="N866" s="98"/>
    </row>
    <row r="867" spans="13:14" ht="15.75" customHeight="1" x14ac:dyDescent="0.35">
      <c r="M867" s="98"/>
      <c r="N867" s="98"/>
    </row>
    <row r="868" spans="13:14" ht="15.75" customHeight="1" x14ac:dyDescent="0.35">
      <c r="M868" s="98"/>
      <c r="N868" s="98"/>
    </row>
    <row r="869" spans="13:14" ht="15.75" customHeight="1" x14ac:dyDescent="0.35">
      <c r="M869" s="98"/>
      <c r="N869" s="98"/>
    </row>
    <row r="870" spans="13:14" ht="15.75" customHeight="1" x14ac:dyDescent="0.35">
      <c r="M870" s="98"/>
      <c r="N870" s="98"/>
    </row>
    <row r="871" spans="13:14" ht="15.75" customHeight="1" x14ac:dyDescent="0.35">
      <c r="M871" s="98"/>
      <c r="N871" s="98"/>
    </row>
    <row r="872" spans="13:14" ht="15.75" customHeight="1" x14ac:dyDescent="0.35">
      <c r="M872" s="98"/>
      <c r="N872" s="98"/>
    </row>
    <row r="873" spans="13:14" ht="15.75" customHeight="1" x14ac:dyDescent="0.35">
      <c r="M873" s="98"/>
      <c r="N873" s="98"/>
    </row>
    <row r="874" spans="13:14" ht="15.75" customHeight="1" x14ac:dyDescent="0.35">
      <c r="M874" s="98"/>
      <c r="N874" s="98"/>
    </row>
    <row r="875" spans="13:14" ht="15.75" customHeight="1" x14ac:dyDescent="0.35">
      <c r="M875" s="98"/>
      <c r="N875" s="98"/>
    </row>
    <row r="876" spans="13:14" ht="15.75" customHeight="1" x14ac:dyDescent="0.35">
      <c r="M876" s="98"/>
      <c r="N876" s="98"/>
    </row>
    <row r="877" spans="13:14" ht="15.75" customHeight="1" x14ac:dyDescent="0.35">
      <c r="M877" s="98"/>
      <c r="N877" s="98"/>
    </row>
    <row r="878" spans="13:14" ht="15.75" customHeight="1" x14ac:dyDescent="0.35">
      <c r="M878" s="98"/>
      <c r="N878" s="98"/>
    </row>
    <row r="879" spans="13:14" ht="15.75" customHeight="1" x14ac:dyDescent="0.35">
      <c r="M879" s="98"/>
      <c r="N879" s="98"/>
    </row>
    <row r="880" spans="13:14" ht="15.75" customHeight="1" x14ac:dyDescent="0.35">
      <c r="M880" s="98"/>
      <c r="N880" s="98"/>
    </row>
    <row r="881" spans="13:14" ht="15.75" customHeight="1" x14ac:dyDescent="0.35">
      <c r="M881" s="98"/>
      <c r="N881" s="98"/>
    </row>
    <row r="882" spans="13:14" ht="15.75" customHeight="1" x14ac:dyDescent="0.35">
      <c r="M882" s="98"/>
      <c r="N882" s="98"/>
    </row>
    <row r="883" spans="13:14" ht="15.75" customHeight="1" x14ac:dyDescent="0.35">
      <c r="M883" s="98"/>
      <c r="N883" s="98"/>
    </row>
    <row r="884" spans="13:14" ht="15.75" customHeight="1" x14ac:dyDescent="0.35">
      <c r="M884" s="98"/>
      <c r="N884" s="98"/>
    </row>
    <row r="885" spans="13:14" ht="15.75" customHeight="1" x14ac:dyDescent="0.35">
      <c r="M885" s="98"/>
      <c r="N885" s="98"/>
    </row>
    <row r="886" spans="13:14" ht="15.75" customHeight="1" x14ac:dyDescent="0.35">
      <c r="M886" s="98"/>
      <c r="N886" s="98"/>
    </row>
    <row r="887" spans="13:14" ht="15.75" customHeight="1" x14ac:dyDescent="0.35">
      <c r="M887" s="98"/>
      <c r="N887" s="98"/>
    </row>
    <row r="888" spans="13:14" ht="15.75" customHeight="1" x14ac:dyDescent="0.35">
      <c r="M888" s="98"/>
      <c r="N888" s="98"/>
    </row>
    <row r="889" spans="13:14" ht="15.75" customHeight="1" x14ac:dyDescent="0.35">
      <c r="M889" s="98"/>
      <c r="N889" s="98"/>
    </row>
    <row r="890" spans="13:14" ht="15.75" customHeight="1" x14ac:dyDescent="0.35">
      <c r="M890" s="98"/>
      <c r="N890" s="98"/>
    </row>
    <row r="891" spans="13:14" ht="15.75" customHeight="1" x14ac:dyDescent="0.35">
      <c r="M891" s="98"/>
      <c r="N891" s="98"/>
    </row>
    <row r="892" spans="13:14" ht="15.75" customHeight="1" x14ac:dyDescent="0.35">
      <c r="M892" s="98"/>
      <c r="N892" s="98"/>
    </row>
    <row r="893" spans="13:14" ht="15.75" customHeight="1" x14ac:dyDescent="0.35">
      <c r="M893" s="98"/>
      <c r="N893" s="98"/>
    </row>
    <row r="894" spans="13:14" ht="15.75" customHeight="1" x14ac:dyDescent="0.35">
      <c r="M894" s="98"/>
      <c r="N894" s="98"/>
    </row>
    <row r="895" spans="13:14" ht="15.75" customHeight="1" x14ac:dyDescent="0.35">
      <c r="M895" s="98"/>
      <c r="N895" s="98"/>
    </row>
    <row r="896" spans="13:14" ht="15.75" customHeight="1" x14ac:dyDescent="0.35">
      <c r="M896" s="98"/>
      <c r="N896" s="98"/>
    </row>
    <row r="897" spans="13:14" ht="15.75" customHeight="1" x14ac:dyDescent="0.35">
      <c r="M897" s="98"/>
      <c r="N897" s="98"/>
    </row>
    <row r="898" spans="13:14" ht="15.75" customHeight="1" x14ac:dyDescent="0.35">
      <c r="M898" s="98"/>
      <c r="N898" s="98"/>
    </row>
    <row r="899" spans="13:14" ht="15.75" customHeight="1" x14ac:dyDescent="0.35">
      <c r="M899" s="98"/>
      <c r="N899" s="98"/>
    </row>
    <row r="900" spans="13:14" ht="15.75" customHeight="1" x14ac:dyDescent="0.35">
      <c r="M900" s="98"/>
      <c r="N900" s="98"/>
    </row>
    <row r="901" spans="13:14" ht="15.75" customHeight="1" x14ac:dyDescent="0.35">
      <c r="M901" s="98"/>
      <c r="N901" s="98"/>
    </row>
    <row r="902" spans="13:14" ht="15.75" customHeight="1" x14ac:dyDescent="0.35">
      <c r="M902" s="98"/>
      <c r="N902" s="98"/>
    </row>
    <row r="903" spans="13:14" ht="15.75" customHeight="1" x14ac:dyDescent="0.35">
      <c r="M903" s="98"/>
      <c r="N903" s="98"/>
    </row>
    <row r="904" spans="13:14" ht="15.75" customHeight="1" x14ac:dyDescent="0.35">
      <c r="M904" s="98"/>
      <c r="N904" s="98"/>
    </row>
    <row r="905" spans="13:14" ht="15.75" customHeight="1" x14ac:dyDescent="0.35">
      <c r="M905" s="98"/>
      <c r="N905" s="98"/>
    </row>
    <row r="906" spans="13:14" ht="15.75" customHeight="1" x14ac:dyDescent="0.35">
      <c r="M906" s="98"/>
      <c r="N906" s="98"/>
    </row>
    <row r="907" spans="13:14" ht="15.75" customHeight="1" x14ac:dyDescent="0.35">
      <c r="M907" s="98"/>
      <c r="N907" s="98"/>
    </row>
    <row r="908" spans="13:14" ht="15.75" customHeight="1" x14ac:dyDescent="0.35">
      <c r="M908" s="98"/>
      <c r="N908" s="98"/>
    </row>
    <row r="909" spans="13:14" ht="15.75" customHeight="1" x14ac:dyDescent="0.35">
      <c r="M909" s="98"/>
      <c r="N909" s="98"/>
    </row>
    <row r="910" spans="13:14" ht="15.75" customHeight="1" x14ac:dyDescent="0.35">
      <c r="M910" s="98"/>
      <c r="N910" s="98"/>
    </row>
    <row r="911" spans="13:14" ht="15.75" customHeight="1" x14ac:dyDescent="0.35">
      <c r="M911" s="98"/>
      <c r="N911" s="98"/>
    </row>
    <row r="912" spans="13:14" ht="15.75" customHeight="1" x14ac:dyDescent="0.35">
      <c r="M912" s="98"/>
      <c r="N912" s="98"/>
    </row>
    <row r="913" spans="13:14" ht="15.75" customHeight="1" x14ac:dyDescent="0.35">
      <c r="M913" s="98"/>
      <c r="N913" s="98"/>
    </row>
    <row r="914" spans="13:14" ht="15.75" customHeight="1" x14ac:dyDescent="0.35">
      <c r="M914" s="98"/>
      <c r="N914" s="98"/>
    </row>
    <row r="915" spans="13:14" ht="15.75" customHeight="1" x14ac:dyDescent="0.35">
      <c r="M915" s="98"/>
      <c r="N915" s="98"/>
    </row>
    <row r="916" spans="13:14" ht="15.75" customHeight="1" x14ac:dyDescent="0.35">
      <c r="M916" s="98"/>
      <c r="N916" s="98"/>
    </row>
    <row r="917" spans="13:14" ht="15.75" customHeight="1" x14ac:dyDescent="0.35">
      <c r="M917" s="98"/>
      <c r="N917" s="98"/>
    </row>
    <row r="918" spans="13:14" ht="15.75" customHeight="1" x14ac:dyDescent="0.35">
      <c r="M918" s="98"/>
      <c r="N918" s="98"/>
    </row>
    <row r="919" spans="13:14" ht="15.75" customHeight="1" x14ac:dyDescent="0.35">
      <c r="M919" s="98"/>
      <c r="N919" s="98"/>
    </row>
    <row r="920" spans="13:14" ht="15.75" customHeight="1" x14ac:dyDescent="0.35">
      <c r="M920" s="98"/>
      <c r="N920" s="98"/>
    </row>
    <row r="921" spans="13:14" ht="15.75" customHeight="1" x14ac:dyDescent="0.35">
      <c r="M921" s="98"/>
      <c r="N921" s="98"/>
    </row>
    <row r="922" spans="13:14" ht="15.75" customHeight="1" x14ac:dyDescent="0.35">
      <c r="M922" s="98"/>
      <c r="N922" s="98"/>
    </row>
    <row r="923" spans="13:14" ht="15.75" customHeight="1" x14ac:dyDescent="0.35">
      <c r="M923" s="98"/>
      <c r="N923" s="98"/>
    </row>
    <row r="924" spans="13:14" ht="15.75" customHeight="1" x14ac:dyDescent="0.35">
      <c r="M924" s="98"/>
      <c r="N924" s="98"/>
    </row>
    <row r="925" spans="13:14" ht="15.75" customHeight="1" x14ac:dyDescent="0.35">
      <c r="M925" s="98"/>
      <c r="N925" s="98"/>
    </row>
    <row r="926" spans="13:14" ht="15.75" customHeight="1" x14ac:dyDescent="0.35">
      <c r="M926" s="98"/>
      <c r="N926" s="98"/>
    </row>
    <row r="927" spans="13:14" ht="15.75" customHeight="1" x14ac:dyDescent="0.35">
      <c r="M927" s="98"/>
      <c r="N927" s="98"/>
    </row>
    <row r="928" spans="13:14" ht="15.75" customHeight="1" x14ac:dyDescent="0.35">
      <c r="M928" s="98"/>
      <c r="N928" s="98"/>
    </row>
    <row r="929" spans="13:14" ht="15.75" customHeight="1" x14ac:dyDescent="0.35">
      <c r="M929" s="98"/>
      <c r="N929" s="98"/>
    </row>
    <row r="930" spans="13:14" ht="15.75" customHeight="1" x14ac:dyDescent="0.35">
      <c r="M930" s="98"/>
      <c r="N930" s="98"/>
    </row>
    <row r="931" spans="13:14" ht="15.75" customHeight="1" x14ac:dyDescent="0.35">
      <c r="M931" s="98"/>
      <c r="N931" s="98"/>
    </row>
    <row r="932" spans="13:14" ht="15.75" customHeight="1" x14ac:dyDescent="0.35">
      <c r="M932" s="98"/>
      <c r="N932" s="98"/>
    </row>
    <row r="933" spans="13:14" ht="15.75" customHeight="1" x14ac:dyDescent="0.35">
      <c r="M933" s="98"/>
      <c r="N933" s="98"/>
    </row>
    <row r="934" spans="13:14" ht="15.75" customHeight="1" x14ac:dyDescent="0.35">
      <c r="M934" s="98"/>
      <c r="N934" s="98"/>
    </row>
    <row r="935" spans="13:14" ht="15.75" customHeight="1" x14ac:dyDescent="0.35">
      <c r="M935" s="98"/>
      <c r="N935" s="98"/>
    </row>
    <row r="936" spans="13:14" ht="15.75" customHeight="1" x14ac:dyDescent="0.35">
      <c r="M936" s="98"/>
      <c r="N936" s="98"/>
    </row>
    <row r="937" spans="13:14" ht="15.75" customHeight="1" x14ac:dyDescent="0.35">
      <c r="M937" s="98"/>
      <c r="N937" s="98"/>
    </row>
    <row r="938" spans="13:14" ht="15.75" customHeight="1" x14ac:dyDescent="0.35">
      <c r="M938" s="98"/>
      <c r="N938" s="98"/>
    </row>
    <row r="939" spans="13:14" ht="15.75" customHeight="1" x14ac:dyDescent="0.35">
      <c r="M939" s="98"/>
      <c r="N939" s="98"/>
    </row>
    <row r="940" spans="13:14" ht="15.75" customHeight="1" x14ac:dyDescent="0.35">
      <c r="M940" s="98"/>
      <c r="N940" s="98"/>
    </row>
    <row r="941" spans="13:14" ht="15.75" customHeight="1" x14ac:dyDescent="0.35">
      <c r="M941" s="98"/>
      <c r="N941" s="98"/>
    </row>
    <row r="942" spans="13:14" ht="15.75" customHeight="1" x14ac:dyDescent="0.35">
      <c r="M942" s="98"/>
      <c r="N942" s="98"/>
    </row>
    <row r="943" spans="13:14" ht="15.75" customHeight="1" x14ac:dyDescent="0.35">
      <c r="M943" s="98"/>
      <c r="N943" s="98"/>
    </row>
    <row r="944" spans="13:14" ht="15.75" customHeight="1" x14ac:dyDescent="0.35">
      <c r="M944" s="98"/>
      <c r="N944" s="98"/>
    </row>
    <row r="945" spans="13:14" ht="15.75" customHeight="1" x14ac:dyDescent="0.35">
      <c r="M945" s="98"/>
      <c r="N945" s="98"/>
    </row>
    <row r="946" spans="13:14" ht="15.75" customHeight="1" x14ac:dyDescent="0.35">
      <c r="M946" s="98"/>
      <c r="N946" s="98"/>
    </row>
    <row r="947" spans="13:14" ht="15.75" customHeight="1" x14ac:dyDescent="0.35">
      <c r="M947" s="98"/>
      <c r="N947" s="98"/>
    </row>
    <row r="948" spans="13:14" ht="15.75" customHeight="1" x14ac:dyDescent="0.35">
      <c r="M948" s="98"/>
      <c r="N948" s="98"/>
    </row>
    <row r="949" spans="13:14" ht="15.75" customHeight="1" x14ac:dyDescent="0.35">
      <c r="M949" s="98"/>
      <c r="N949" s="98"/>
    </row>
    <row r="950" spans="13:14" ht="15.75" customHeight="1" x14ac:dyDescent="0.35">
      <c r="M950" s="98"/>
      <c r="N950" s="98"/>
    </row>
    <row r="951" spans="13:14" ht="15.75" customHeight="1" x14ac:dyDescent="0.35">
      <c r="M951" s="98"/>
      <c r="N951" s="98"/>
    </row>
    <row r="952" spans="13:14" ht="15.75" customHeight="1" x14ac:dyDescent="0.35">
      <c r="M952" s="98"/>
      <c r="N952" s="98"/>
    </row>
    <row r="953" spans="13:14" ht="15.75" customHeight="1" x14ac:dyDescent="0.35">
      <c r="M953" s="98"/>
      <c r="N953" s="98"/>
    </row>
    <row r="954" spans="13:14" ht="15.75" customHeight="1" x14ac:dyDescent="0.35">
      <c r="M954" s="98"/>
      <c r="N954" s="98"/>
    </row>
    <row r="955" spans="13:14" ht="15.75" customHeight="1" x14ac:dyDescent="0.35">
      <c r="M955" s="98"/>
      <c r="N955" s="98"/>
    </row>
    <row r="956" spans="13:14" ht="15.75" customHeight="1" x14ac:dyDescent="0.35">
      <c r="M956" s="98"/>
      <c r="N956" s="98"/>
    </row>
    <row r="957" spans="13:14" ht="15.75" customHeight="1" x14ac:dyDescent="0.35">
      <c r="M957" s="98"/>
      <c r="N957" s="98"/>
    </row>
    <row r="958" spans="13:14" ht="15.75" customHeight="1" x14ac:dyDescent="0.35">
      <c r="M958" s="98"/>
      <c r="N958" s="98"/>
    </row>
    <row r="959" spans="13:14" ht="15.75" customHeight="1" x14ac:dyDescent="0.35">
      <c r="M959" s="98"/>
      <c r="N959" s="98"/>
    </row>
    <row r="960" spans="13:14" ht="15.75" customHeight="1" x14ac:dyDescent="0.35">
      <c r="M960" s="98"/>
      <c r="N960" s="98"/>
    </row>
    <row r="961" spans="13:14" ht="15.75" customHeight="1" x14ac:dyDescent="0.35">
      <c r="M961" s="98"/>
      <c r="N961" s="98"/>
    </row>
    <row r="962" spans="13:14" ht="15.75" customHeight="1" x14ac:dyDescent="0.35">
      <c r="M962" s="98"/>
      <c r="N962" s="98"/>
    </row>
    <row r="963" spans="13:14" ht="15.75" customHeight="1" x14ac:dyDescent="0.35">
      <c r="M963" s="98"/>
      <c r="N963" s="98"/>
    </row>
    <row r="964" spans="13:14" ht="15.75" customHeight="1" x14ac:dyDescent="0.35">
      <c r="M964" s="98"/>
      <c r="N964" s="98"/>
    </row>
    <row r="965" spans="13:14" ht="15.75" customHeight="1" x14ac:dyDescent="0.35">
      <c r="M965" s="98"/>
      <c r="N965" s="98"/>
    </row>
    <row r="966" spans="13:14" ht="15.75" customHeight="1" x14ac:dyDescent="0.35">
      <c r="M966" s="98"/>
      <c r="N966" s="98"/>
    </row>
    <row r="967" spans="13:14" ht="15.75" customHeight="1" x14ac:dyDescent="0.35">
      <c r="M967" s="98"/>
      <c r="N967" s="98"/>
    </row>
    <row r="968" spans="13:14" ht="15.75" customHeight="1" x14ac:dyDescent="0.35">
      <c r="M968" s="98"/>
      <c r="N968" s="98"/>
    </row>
    <row r="969" spans="13:14" ht="15.75" customHeight="1" x14ac:dyDescent="0.35">
      <c r="M969" s="98"/>
      <c r="N969" s="98"/>
    </row>
    <row r="970" spans="13:14" ht="15.75" customHeight="1" x14ac:dyDescent="0.35">
      <c r="M970" s="98"/>
      <c r="N970" s="98"/>
    </row>
    <row r="971" spans="13:14" ht="15.75" customHeight="1" x14ac:dyDescent="0.35">
      <c r="M971" s="98"/>
      <c r="N971" s="98"/>
    </row>
    <row r="972" spans="13:14" ht="15.75" customHeight="1" x14ac:dyDescent="0.35">
      <c r="M972" s="98"/>
      <c r="N972" s="98"/>
    </row>
    <row r="973" spans="13:14" ht="15.75" customHeight="1" x14ac:dyDescent="0.35">
      <c r="M973" s="98"/>
      <c r="N973" s="98"/>
    </row>
    <row r="974" spans="13:14" ht="15.75" customHeight="1" x14ac:dyDescent="0.35">
      <c r="M974" s="98"/>
      <c r="N974" s="98"/>
    </row>
    <row r="975" spans="13:14" ht="15.75" customHeight="1" x14ac:dyDescent="0.35">
      <c r="M975" s="98"/>
      <c r="N975" s="98"/>
    </row>
    <row r="976" spans="13:14" ht="15.75" customHeight="1" x14ac:dyDescent="0.35">
      <c r="M976" s="98"/>
      <c r="N976" s="98"/>
    </row>
    <row r="977" spans="13:14" ht="15.75" customHeight="1" x14ac:dyDescent="0.35">
      <c r="M977" s="98"/>
      <c r="N977" s="98"/>
    </row>
    <row r="978" spans="13:14" ht="15.75" customHeight="1" x14ac:dyDescent="0.35">
      <c r="M978" s="98"/>
      <c r="N978" s="98"/>
    </row>
    <row r="979" spans="13:14" ht="15.75" customHeight="1" x14ac:dyDescent="0.35">
      <c r="M979" s="98"/>
      <c r="N979" s="98"/>
    </row>
    <row r="980" spans="13:14" ht="15.75" customHeight="1" x14ac:dyDescent="0.35">
      <c r="M980" s="98"/>
      <c r="N980" s="98"/>
    </row>
    <row r="981" spans="13:14" ht="15.75" customHeight="1" x14ac:dyDescent="0.35">
      <c r="M981" s="98"/>
      <c r="N981" s="98"/>
    </row>
    <row r="982" spans="13:14" ht="15.75" customHeight="1" x14ac:dyDescent="0.35">
      <c r="M982" s="98"/>
      <c r="N982" s="98"/>
    </row>
    <row r="983" spans="13:14" ht="15.75" customHeight="1" x14ac:dyDescent="0.35">
      <c r="M983" s="98"/>
      <c r="N983" s="98"/>
    </row>
    <row r="984" spans="13:14" ht="15.75" customHeight="1" x14ac:dyDescent="0.35">
      <c r="M984" s="98"/>
      <c r="N984" s="98"/>
    </row>
    <row r="985" spans="13:14" ht="15.75" customHeight="1" x14ac:dyDescent="0.35">
      <c r="M985" s="98"/>
      <c r="N985" s="98"/>
    </row>
    <row r="986" spans="13:14" ht="15.75" customHeight="1" x14ac:dyDescent="0.35">
      <c r="M986" s="98"/>
      <c r="N986" s="98"/>
    </row>
    <row r="987" spans="13:14" ht="15.75" customHeight="1" x14ac:dyDescent="0.35">
      <c r="M987" s="98"/>
      <c r="N987" s="98"/>
    </row>
    <row r="988" spans="13:14" ht="15.75" customHeight="1" x14ac:dyDescent="0.35">
      <c r="M988" s="98"/>
      <c r="N988" s="98"/>
    </row>
    <row r="989" spans="13:14" ht="15.75" customHeight="1" x14ac:dyDescent="0.35">
      <c r="M989" s="98"/>
      <c r="N989" s="98"/>
    </row>
    <row r="990" spans="13:14" ht="15.75" customHeight="1" x14ac:dyDescent="0.35">
      <c r="M990" s="98"/>
      <c r="N990" s="98"/>
    </row>
    <row r="991" spans="13:14" ht="15.75" customHeight="1" x14ac:dyDescent="0.35">
      <c r="M991" s="98"/>
      <c r="N991" s="98"/>
    </row>
    <row r="992" spans="13:14" ht="15.75" customHeight="1" x14ac:dyDescent="0.35">
      <c r="M992" s="98"/>
      <c r="N992" s="98"/>
    </row>
    <row r="993" spans="13:14" ht="15.75" customHeight="1" x14ac:dyDescent="0.35">
      <c r="M993" s="98"/>
      <c r="N993" s="98"/>
    </row>
    <row r="994" spans="13:14" ht="15.75" customHeight="1" x14ac:dyDescent="0.35"/>
    <row r="995" spans="13:14" ht="15.75" customHeight="1" x14ac:dyDescent="0.35"/>
    <row r="996" spans="13:14" ht="15.75" customHeight="1" x14ac:dyDescent="0.35"/>
    <row r="997" spans="13:14" ht="15.75" customHeight="1" x14ac:dyDescent="0.35"/>
    <row r="998" spans="13:14" ht="15.75" customHeight="1" x14ac:dyDescent="0.35"/>
    <row r="999" spans="13:14" ht="15.75" customHeight="1" x14ac:dyDescent="0.35"/>
  </sheetData>
  <autoFilter ref="A1:CC80" xr:uid="{00000000-0009-0000-0000-000004000000}">
    <filterColumn colId="26">
      <filters>
        <filter val="F. Marlière"/>
        <filter val="N. Bocquet / F. Marlière"/>
        <filter val="N. Boquet"/>
      </filters>
    </filterColumn>
  </autoFilter>
  <mergeCells count="1">
    <mergeCell ref="AA79:AC79"/>
  </mergeCells>
  <conditionalFormatting sqref="AA2:AA30 AA32:AA35 AA58:AA73 AA76:AA77 AA80:AA999 AA37:AA56">
    <cfRule type="notContainsBlanks" dxfId="23" priority="1">
      <formula>LEN(TRIM(AA2))&gt;0</formula>
    </cfRule>
  </conditionalFormatting>
  <conditionalFormatting sqref="AA30:AA32">
    <cfRule type="notContainsBlanks" dxfId="22" priority="2">
      <formula>LEN(TRIM(AA30))&gt;0</formula>
    </cfRule>
  </conditionalFormatting>
  <conditionalFormatting sqref="AA36">
    <cfRule type="notContainsBlanks" dxfId="21" priority="3">
      <formula>LEN(TRIM(AA36))&gt;0</formula>
    </cfRule>
  </conditionalFormatting>
  <conditionalFormatting sqref="AA57">
    <cfRule type="notContainsBlanks" dxfId="20" priority="4">
      <formula>LEN(TRIM(AA57))&gt;0</formula>
    </cfRule>
  </conditionalFormatting>
  <conditionalFormatting sqref="AA74:AA75">
    <cfRule type="notContainsBlanks" dxfId="19" priority="5">
      <formula>LEN(TRIM(AA74))&gt;0</formula>
    </cfRule>
  </conditionalFormatting>
  <dataValidations count="10">
    <dataValidation type="list" allowBlank="1" showErrorMessage="1" sqref="A2 A4:A6 A8:A24 A28:A31 A73:A76 A34:A69" xr:uid="{00000000-0002-0000-0400-000000000000}">
      <formula1>PNSQA</formula1>
    </dataValidation>
    <dataValidation type="list" allowBlank="1" showErrorMessage="1" sqref="U2 W2 Y2 U4:U11 W4:W11 Y19 W13:W22 U13:U31 W24:W31 W34:W37 Y49:Y50 Y63:Y64 Y68 U54:U71 Y73 U73:U74 W73:W74 S2:S75 W40:W71 U34:U51" xr:uid="{00000000-0002-0000-0400-000001000000}">
      <formula1>Livrable</formula1>
    </dataValidation>
    <dataValidation type="list" allowBlank="1" showErrorMessage="1" sqref="D2 D4:D6 D8:D11 D14:D22 D24 D29:D32 D35:D38 D73:D75 D40:D69" xr:uid="{00000000-0002-0000-0400-000002000000}">
      <formula1>Catégorie</formula1>
    </dataValidation>
    <dataValidation type="list" allowBlank="1" showErrorMessage="1" sqref="B2 B4:B6 B8:B24 B28:B31 B73:B76 B34:B69" xr:uid="{00000000-0002-0000-0400-000003000000}">
      <formula1>Orientation</formula1>
    </dataValidation>
    <dataValidation type="list" allowBlank="1" showErrorMessage="1" sqref="L73:L75 L2:L71" xr:uid="{00000000-0002-0000-0400-000004000000}">
      <formula1>Durée</formula1>
    </dataValidation>
    <dataValidation type="list" allowBlank="1" showErrorMessage="1" sqref="V2 X2 Z2 X4:X11 Z4:Z11 X13:X22 Z13:Z22 V34:V71 X24:X31 Z24:Z31 Z34:Z36 X34:X37 X73:X74 Z73:Z74 V73:V75 T2:T75 Z40:Z71 X39:X71 V4:V27 V29:V31" xr:uid="{00000000-0002-0000-0400-000005000000}">
      <formula1>Echéance</formula1>
    </dataValidation>
    <dataValidation type="list" allowBlank="1" showErrorMessage="1" sqref="C2 C4:C6 C8:C24 C29:C32 C73:C76 C35:C69" xr:uid="{00000000-0002-0000-0400-000006000000}">
      <formula1>Objectif</formula1>
    </dataValidation>
    <dataValidation type="list" allowBlank="1" showErrorMessage="1" sqref="E2 E4:E6 E8:E11 E14:E22 E24 E29:E37 E40:E41 E73:E75 E44:E69" xr:uid="{00000000-0002-0000-0400-000007000000}">
      <formula1>Thématique</formula1>
    </dataValidation>
    <dataValidation type="list" allowBlank="1" showErrorMessage="1" sqref="AB2:AB75" xr:uid="{00000000-0002-0000-0400-000009000000}">
      <formula1>Organisme</formula1>
    </dataValidation>
    <dataValidation type="list" allowBlank="1" showErrorMessage="1" sqref="J2:J75" xr:uid="{00000000-0002-0000-0400-000008000000}">
      <formula1>Priorité</formula1>
    </dataValidation>
  </dataValidations>
  <pageMargins left="0.7" right="0.7" top="0.75" bottom="0.75" header="0" footer="0"/>
  <pageSetup paperSize="9" orientation="portrait" r:id="rId1"/>
  <extLst>
    <ext xmlns:x14="http://schemas.microsoft.com/office/spreadsheetml/2009/9/main" uri="{CCE6A557-97BC-4b89-ADB6-D9C93CAAB3DF}">
      <x14:dataValidations xmlns:xm="http://schemas.microsoft.com/office/excel/2006/main" count="1">
        <x14:dataValidation type="list" allowBlank="1" xr:uid="{00000000-0002-0000-0400-00000A000000}">
          <x14:formula1>
            <xm:f>Menus_deroulants!$K$2:$K$5</xm:f>
          </x14:formula1>
          <xm:sqref>M1:N22 M26:N993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8D4E14-7A38-4EBC-A519-1ADA5476C4BC}">
  <sheetPr>
    <pageSetUpPr fitToPage="1"/>
  </sheetPr>
  <dimension ref="A1:CC995"/>
  <sheetViews>
    <sheetView showGridLines="0" zoomScale="90" zoomScaleNormal="90" workbookViewId="0">
      <pane xSplit="9" ySplit="1" topLeftCell="X69" activePane="bottomRight" state="frozen"/>
      <selection pane="topRight" activeCell="H1" sqref="H1"/>
      <selection pane="bottomLeft" activeCell="C2" sqref="C2"/>
      <selection pane="bottomRight" activeCell="AD75" sqref="AD75"/>
    </sheetView>
  </sheetViews>
  <sheetFormatPr baseColWidth="10" defaultColWidth="14.453125" defaultRowHeight="43.5" customHeight="1" x14ac:dyDescent="0.3"/>
  <cols>
    <col min="1" max="1" width="3.453125" style="292" customWidth="1"/>
    <col min="2" max="2" width="4.54296875" style="292" customWidth="1"/>
    <col min="3" max="3" width="9.1796875" style="292" customWidth="1"/>
    <col min="4" max="4" width="3.81640625" style="292" customWidth="1"/>
    <col min="5" max="5" width="6.81640625" style="292" customWidth="1"/>
    <col min="6" max="6" width="12.26953125" style="292" customWidth="1"/>
    <col min="7" max="7" width="9.453125" style="516" customWidth="1"/>
    <col min="8" max="8" width="15.81640625" style="516" customWidth="1"/>
    <col min="9" max="9" width="21.1796875" style="292" customWidth="1"/>
    <col min="10" max="10" width="57" style="292" customWidth="1"/>
    <col min="11" max="11" width="85.81640625" style="292" customWidth="1"/>
    <col min="12" max="12" width="28.81640625" style="292" customWidth="1"/>
    <col min="13" max="13" width="14.1796875" style="292" customWidth="1"/>
    <col min="14" max="14" width="12.453125" style="292" customWidth="1"/>
    <col min="15" max="15" width="12.81640625" style="292" customWidth="1"/>
    <col min="16" max="16" width="11.54296875" style="292" customWidth="1"/>
    <col min="17" max="17" width="9" style="292" customWidth="1"/>
    <col min="18" max="18" width="9.81640625" style="292" customWidth="1"/>
    <col min="19" max="19" width="12.54296875" style="292" customWidth="1"/>
    <col min="20" max="20" width="10.1796875" style="292" customWidth="1"/>
    <col min="21" max="21" width="10" style="292" customWidth="1"/>
    <col min="22" max="22" width="13.1796875" style="292" customWidth="1"/>
    <col min="23" max="23" width="8" style="292" customWidth="1"/>
    <col min="24" max="24" width="11.453125" style="292" customWidth="1"/>
    <col min="25" max="25" width="9.54296875" style="292" customWidth="1"/>
    <col min="26" max="26" width="10" style="292" customWidth="1"/>
    <col min="27" max="27" width="13.1796875" style="292" customWidth="1"/>
    <col min="28" max="28" width="18.453125" style="292" customWidth="1"/>
    <col min="29" max="29" width="18.453125" style="323" customWidth="1"/>
    <col min="30" max="30" width="14" style="323" customWidth="1"/>
    <col min="31" max="31" width="14.453125" style="323"/>
    <col min="32" max="32" width="15.54296875" style="323" customWidth="1"/>
    <col min="33" max="33" width="19.54296875" style="292" customWidth="1"/>
    <col min="34" max="34" width="10.54296875" style="292" customWidth="1"/>
    <col min="35" max="35" width="17.81640625" style="292" customWidth="1"/>
    <col min="36" max="36" width="10.81640625" style="292" customWidth="1"/>
    <col min="37" max="37" width="13.54296875" style="292" customWidth="1"/>
    <col min="38" max="38" width="10.81640625" style="292" customWidth="1"/>
    <col min="39" max="39" width="15.54296875" style="292" customWidth="1"/>
    <col min="40" max="40" width="10.81640625" style="292" customWidth="1"/>
    <col min="41" max="41" width="15.54296875" style="292" customWidth="1"/>
    <col min="42" max="42" width="15.453125" style="292" customWidth="1"/>
    <col min="43" max="43" width="13.453125" style="292" customWidth="1"/>
    <col min="44" max="44" width="15" style="292" customWidth="1"/>
    <col min="45" max="45" width="12.54296875" style="292" customWidth="1"/>
    <col min="46" max="46" width="14" style="292" customWidth="1"/>
    <col min="47" max="47" width="15.54296875" style="292" customWidth="1"/>
    <col min="48" max="48" width="15.1796875" style="292" customWidth="1"/>
    <col min="49" max="49" width="14.1796875" style="292" customWidth="1"/>
    <col min="50" max="50" width="15.1796875" style="292" customWidth="1"/>
    <col min="51" max="51" width="14.1796875" style="292" customWidth="1"/>
    <col min="52" max="52" width="15.453125" style="292" customWidth="1"/>
    <col min="53" max="53" width="14.453125" style="292" customWidth="1"/>
    <col min="54" max="54" width="15.54296875" style="292" customWidth="1"/>
    <col min="55" max="55" width="10.81640625" style="292" customWidth="1"/>
    <col min="56" max="65" width="9.54296875" style="292" customWidth="1"/>
    <col min="66" max="80" width="14.54296875" style="292" customWidth="1"/>
    <col min="81" max="16384" width="14.453125" style="292"/>
  </cols>
  <sheetData>
    <row r="1" spans="1:81" ht="64.5" customHeight="1" x14ac:dyDescent="0.3">
      <c r="A1" s="280" t="s">
        <v>12</v>
      </c>
      <c r="B1" s="280" t="s">
        <v>13</v>
      </c>
      <c r="C1" s="280" t="s">
        <v>14</v>
      </c>
      <c r="D1" s="280" t="s">
        <v>15</v>
      </c>
      <c r="E1" s="280" t="s">
        <v>16</v>
      </c>
      <c r="F1" s="468" t="s">
        <v>17</v>
      </c>
      <c r="G1" s="576" t="s">
        <v>836</v>
      </c>
      <c r="H1" s="577" t="s">
        <v>837</v>
      </c>
      <c r="I1" s="282" t="s">
        <v>18</v>
      </c>
      <c r="J1" s="560" t="s">
        <v>19</v>
      </c>
      <c r="K1" s="281" t="s">
        <v>20</v>
      </c>
      <c r="L1" s="282" t="s">
        <v>21</v>
      </c>
      <c r="M1" s="282" t="s">
        <v>539</v>
      </c>
      <c r="N1" s="282" t="s">
        <v>24</v>
      </c>
      <c r="O1" s="283" t="s">
        <v>838</v>
      </c>
      <c r="P1" s="283" t="s">
        <v>26</v>
      </c>
      <c r="Q1" s="283" t="s">
        <v>27</v>
      </c>
      <c r="R1" s="283" t="s">
        <v>28</v>
      </c>
      <c r="S1" s="282" t="s">
        <v>29</v>
      </c>
      <c r="T1" s="282" t="s">
        <v>30</v>
      </c>
      <c r="U1" s="282" t="s">
        <v>31</v>
      </c>
      <c r="V1" s="282" t="s">
        <v>32</v>
      </c>
      <c r="W1" s="282" t="s">
        <v>33</v>
      </c>
      <c r="X1" s="282" t="s">
        <v>34</v>
      </c>
      <c r="Y1" s="282" t="s">
        <v>35</v>
      </c>
      <c r="Z1" s="282" t="s">
        <v>36</v>
      </c>
      <c r="AA1" s="282" t="s">
        <v>37</v>
      </c>
      <c r="AB1" s="282" t="s">
        <v>38</v>
      </c>
      <c r="AC1" s="284" t="s">
        <v>40</v>
      </c>
      <c r="AD1" s="285" t="s">
        <v>41</v>
      </c>
      <c r="AE1" s="286" t="s">
        <v>42</v>
      </c>
      <c r="AF1" s="287" t="s">
        <v>43</v>
      </c>
      <c r="AG1" s="288" t="s">
        <v>44</v>
      </c>
      <c r="AH1" s="289" t="s">
        <v>45</v>
      </c>
      <c r="AI1" s="289" t="s">
        <v>46</v>
      </c>
      <c r="AJ1" s="289" t="s">
        <v>47</v>
      </c>
      <c r="AK1" s="290" t="s">
        <v>48</v>
      </c>
      <c r="AL1" s="290" t="s">
        <v>49</v>
      </c>
      <c r="AM1" s="289" t="s">
        <v>50</v>
      </c>
      <c r="AN1" s="289" t="s">
        <v>51</v>
      </c>
      <c r="AO1" s="15" t="s">
        <v>52</v>
      </c>
      <c r="AP1" s="15" t="s">
        <v>53</v>
      </c>
      <c r="AQ1" s="15" t="s">
        <v>54</v>
      </c>
      <c r="AR1" s="15" t="s">
        <v>55</v>
      </c>
      <c r="AS1" s="15" t="s">
        <v>56</v>
      </c>
      <c r="AT1" s="15" t="s">
        <v>57</v>
      </c>
      <c r="AU1" s="15" t="s">
        <v>58</v>
      </c>
      <c r="AV1" s="15" t="s">
        <v>59</v>
      </c>
      <c r="AW1" s="15" t="s">
        <v>60</v>
      </c>
      <c r="AX1" s="15" t="s">
        <v>61</v>
      </c>
      <c r="AY1" s="15" t="s">
        <v>62</v>
      </c>
      <c r="AZ1" s="15" t="s">
        <v>63</v>
      </c>
      <c r="BA1" s="15" t="s">
        <v>64</v>
      </c>
      <c r="BB1" s="15" t="s">
        <v>65</v>
      </c>
      <c r="BC1" s="15" t="s">
        <v>66</v>
      </c>
      <c r="BD1" s="291" t="s">
        <v>67</v>
      </c>
      <c r="BE1" s="291" t="s">
        <v>68</v>
      </c>
      <c r="BF1" s="291" t="s">
        <v>69</v>
      </c>
      <c r="BG1" s="291" t="s">
        <v>70</v>
      </c>
      <c r="BH1" s="291" t="s">
        <v>71</v>
      </c>
      <c r="BI1" s="469" t="s">
        <v>72</v>
      </c>
      <c r="BJ1" s="469" t="s">
        <v>73</v>
      </c>
      <c r="BK1" s="469" t="s">
        <v>74</v>
      </c>
      <c r="BL1" s="469" t="s">
        <v>75</v>
      </c>
      <c r="BM1" s="469" t="s">
        <v>76</v>
      </c>
      <c r="BN1" s="539" t="s">
        <v>77</v>
      </c>
      <c r="BO1" s="539" t="s">
        <v>78</v>
      </c>
      <c r="BP1" s="539" t="s">
        <v>79</v>
      </c>
      <c r="BQ1" s="539" t="s">
        <v>80</v>
      </c>
      <c r="BR1" s="539" t="s">
        <v>81</v>
      </c>
      <c r="BS1" s="539" t="s">
        <v>82</v>
      </c>
      <c r="BT1" s="539" t="s">
        <v>83</v>
      </c>
      <c r="BU1" s="539" t="s">
        <v>84</v>
      </c>
      <c r="BV1" s="539" t="s">
        <v>85</v>
      </c>
      <c r="BW1" s="539" t="s">
        <v>86</v>
      </c>
      <c r="BX1" s="539" t="s">
        <v>87</v>
      </c>
      <c r="BY1" s="539" t="s">
        <v>88</v>
      </c>
      <c r="BZ1" s="539" t="s">
        <v>89</v>
      </c>
      <c r="CA1" s="539" t="s">
        <v>90</v>
      </c>
      <c r="CB1" s="539" t="s">
        <v>91</v>
      </c>
    </row>
    <row r="2" spans="1:81" ht="86.25" customHeight="1" x14ac:dyDescent="0.3">
      <c r="A2" s="280">
        <v>6</v>
      </c>
      <c r="B2" s="280">
        <v>1</v>
      </c>
      <c r="C2" s="330" t="s">
        <v>97</v>
      </c>
      <c r="D2" s="330" t="s">
        <v>98</v>
      </c>
      <c r="E2" s="475" t="s">
        <v>839</v>
      </c>
      <c r="F2" s="526">
        <v>1</v>
      </c>
      <c r="G2" s="528" t="s">
        <v>840</v>
      </c>
      <c r="H2" s="528"/>
      <c r="I2" s="521" t="s">
        <v>100</v>
      </c>
      <c r="J2" s="521" t="s">
        <v>101</v>
      </c>
      <c r="K2" s="349" t="s">
        <v>841</v>
      </c>
      <c r="L2" s="330" t="s">
        <v>103</v>
      </c>
      <c r="M2" s="336"/>
      <c r="N2" s="330" t="s">
        <v>104</v>
      </c>
      <c r="O2" s="330" t="s">
        <v>105</v>
      </c>
      <c r="P2" s="336"/>
      <c r="Q2" s="336"/>
      <c r="R2" s="336"/>
      <c r="S2" s="330" t="s">
        <v>107</v>
      </c>
      <c r="T2" s="501" t="s">
        <v>842</v>
      </c>
      <c r="U2" s="330"/>
      <c r="V2" s="357"/>
      <c r="W2" s="330"/>
      <c r="X2" s="357"/>
      <c r="Y2" s="357"/>
      <c r="Z2" s="357"/>
      <c r="AA2" s="330" t="s">
        <v>121</v>
      </c>
      <c r="AB2" s="330" t="s">
        <v>110</v>
      </c>
      <c r="AC2" s="332">
        <f t="shared" ref="AC2" si="0">AD2+AE2+AF2</f>
        <v>150080</v>
      </c>
      <c r="AD2" s="470">
        <f t="shared" ref="AD2" si="1">AI2+AJ2</f>
        <v>150080</v>
      </c>
      <c r="AE2" s="470">
        <f t="shared" ref="AE2" si="2">AK2+AL2</f>
        <v>0</v>
      </c>
      <c r="AF2" s="333">
        <f t="shared" ref="AF2" si="3">(AM2+AN2)</f>
        <v>0</v>
      </c>
      <c r="AG2" s="471">
        <f t="shared" ref="AG2" si="4">AI2+AK2+AM2</f>
        <v>94080</v>
      </c>
      <c r="AH2" s="470">
        <f t="shared" ref="AH2" si="5">AJ2+AL2+AN2</f>
        <v>56000</v>
      </c>
      <c r="AI2" s="470">
        <f t="shared" ref="AI2" si="6">0.8*AR2</f>
        <v>94080</v>
      </c>
      <c r="AJ2" s="470">
        <f t="shared" ref="AJ2" si="7">0.8*AS2</f>
        <v>56000</v>
      </c>
      <c r="AK2" s="470">
        <f t="shared" ref="AK2" si="8">0.8*AT2</f>
        <v>0</v>
      </c>
      <c r="AL2" s="470">
        <f t="shared" ref="AL2" si="9">0.8*AU2</f>
        <v>0</v>
      </c>
      <c r="AM2" s="470">
        <f t="shared" ref="AM2" si="10">AV2</f>
        <v>0</v>
      </c>
      <c r="AN2" s="470">
        <f t="shared" ref="AN2" si="11">AW2</f>
        <v>0</v>
      </c>
      <c r="AO2" s="472">
        <f t="shared" ref="AO2" si="12">AP2+AQ2</f>
        <v>187600</v>
      </c>
      <c r="AP2" s="472">
        <f t="shared" ref="AP2" si="13">AR2+AT2+AV2</f>
        <v>117600</v>
      </c>
      <c r="AQ2" s="472">
        <f t="shared" ref="AQ2" si="14">AS2+AU2+AW2</f>
        <v>70000</v>
      </c>
      <c r="AR2" s="472">
        <f>Rappel_2021!BD2*'Données de référence'!$B$3+Rappel_2021!BE2*'Données de référence'!$B$2+Rappel_2021!BF2*'Données de référence'!$B$4+Rappel_2021!BG2</f>
        <v>117600</v>
      </c>
      <c r="AS2" s="472">
        <f t="shared" ref="AS2" si="15">BH2</f>
        <v>70000</v>
      </c>
      <c r="AT2" s="472">
        <f>Rappel_2021!BI2*'Données de référence'!$C$3+Rappel_2021!BJ2*'Données de référence'!$C$2+Rappel_2021!BK2*'Données de référence'!$C$4+Rappel_2021!BL2</f>
        <v>0</v>
      </c>
      <c r="AU2" s="472">
        <f t="shared" ref="AU2" si="16">BM2</f>
        <v>0</v>
      </c>
      <c r="AV2" s="472">
        <f>(AX2+AZ2+BB2)*1.0369</f>
        <v>0</v>
      </c>
      <c r="AW2" s="472">
        <f>(AY2+BA2+BC2)*1.0369</f>
        <v>0</v>
      </c>
      <c r="AX2" s="472">
        <f>Rappel_2021!BN2*'Données de référence'!$D$3+Rappel_2021!BO2*'Données de référence'!$D$2+Rappel_2021!BP2*'Données de référence'!$D$4+Rappel_2021!BQ2</f>
        <v>0</v>
      </c>
      <c r="AY2" s="472">
        <f t="shared" ref="AY2" si="17">BR2</f>
        <v>0</v>
      </c>
      <c r="AZ2" s="472">
        <f>Rappel_2021!BS2*'Données de référence'!$D$3+Rappel_2021!BT2*'Données de référence'!$D$2+Rappel_2021!BU2*'Données de référence'!$D$4+Rappel_2021!BV2</f>
        <v>0</v>
      </c>
      <c r="BA2" s="472">
        <f t="shared" ref="BA2" si="18">BW2</f>
        <v>0</v>
      </c>
      <c r="BB2" s="472">
        <f>Rappel_2021!BX2*'Données de référence'!$D$3+Rappel_2021!BY2*'Données de référence'!$D$2+Rappel_2021!BZ2*'Données de référence'!$D$4+Rappel_2021!CA2</f>
        <v>0</v>
      </c>
      <c r="BC2" s="472">
        <f t="shared" ref="BC2:BC31" si="19">CB2</f>
        <v>0</v>
      </c>
      <c r="BD2" s="334">
        <v>120</v>
      </c>
      <c r="BE2" s="334"/>
      <c r="BF2" s="334">
        <v>380</v>
      </c>
      <c r="BG2" s="334">
        <v>70000</v>
      </c>
      <c r="BH2" s="334">
        <v>70000</v>
      </c>
      <c r="BI2" s="469"/>
      <c r="BJ2" s="469"/>
      <c r="BK2" s="469"/>
      <c r="BL2" s="469"/>
      <c r="BM2" s="536"/>
      <c r="BN2" s="535"/>
      <c r="BO2" s="535"/>
      <c r="BP2" s="535"/>
      <c r="BQ2" s="535"/>
      <c r="BR2" s="535"/>
      <c r="BS2" s="535"/>
      <c r="BT2" s="535"/>
      <c r="BU2" s="535"/>
      <c r="BV2" s="535"/>
      <c r="BW2" s="535"/>
      <c r="BX2" s="535"/>
      <c r="BY2" s="535"/>
      <c r="BZ2" s="535"/>
      <c r="CA2" s="535"/>
      <c r="CB2" s="535"/>
      <c r="CC2" s="538"/>
    </row>
    <row r="3" spans="1:81" s="335" customFormat="1" ht="31" customHeight="1" x14ac:dyDescent="0.3">
      <c r="A3" s="330">
        <v>6</v>
      </c>
      <c r="B3" s="330">
        <v>1</v>
      </c>
      <c r="C3" s="330" t="s">
        <v>97</v>
      </c>
      <c r="D3" s="330" t="s">
        <v>98</v>
      </c>
      <c r="E3" s="475" t="s">
        <v>839</v>
      </c>
      <c r="F3" s="526">
        <v>2</v>
      </c>
      <c r="G3" s="528" t="s">
        <v>840</v>
      </c>
      <c r="H3" s="528"/>
      <c r="I3" s="521" t="s">
        <v>843</v>
      </c>
      <c r="J3" s="521" t="s">
        <v>844</v>
      </c>
      <c r="K3" s="349" t="s">
        <v>845</v>
      </c>
      <c r="L3" s="330" t="s">
        <v>103</v>
      </c>
      <c r="M3" s="357"/>
      <c r="N3" s="330" t="s">
        <v>104</v>
      </c>
      <c r="O3" s="330" t="s">
        <v>105</v>
      </c>
      <c r="P3" s="357"/>
      <c r="Q3" s="357"/>
      <c r="R3" s="357"/>
      <c r="S3" s="330" t="s">
        <v>107</v>
      </c>
      <c r="T3" s="501" t="s">
        <v>842</v>
      </c>
      <c r="U3" s="330"/>
      <c r="V3" s="357"/>
      <c r="W3" s="330"/>
      <c r="X3" s="520"/>
      <c r="Y3" s="357"/>
      <c r="Z3" s="357"/>
      <c r="AA3" s="330" t="s">
        <v>121</v>
      </c>
      <c r="AB3" s="330" t="s">
        <v>110</v>
      </c>
      <c r="AC3" s="332">
        <f t="shared" ref="AC3:AC32" si="20">AD3+AE3+AF3</f>
        <v>206784</v>
      </c>
      <c r="AD3" s="470">
        <f t="shared" ref="AD3:AD32" si="21">AI3+AJ3</f>
        <v>206784</v>
      </c>
      <c r="AE3" s="470">
        <f t="shared" ref="AE3:AE32" si="22">AK3+AL3</f>
        <v>0</v>
      </c>
      <c r="AF3" s="333">
        <f t="shared" ref="AF3:AF32" si="23">(AM3+AN3)</f>
        <v>0</v>
      </c>
      <c r="AG3" s="471">
        <f t="shared" ref="AG3:AG32" si="24">AI3+AK3+AM3</f>
        <v>142784</v>
      </c>
      <c r="AH3" s="470">
        <f t="shared" ref="AH3:AH32" si="25">AJ3+AL3+AN3</f>
        <v>64000</v>
      </c>
      <c r="AI3" s="470">
        <f t="shared" ref="AI3:AI32" si="26">0.8*AR3</f>
        <v>142784</v>
      </c>
      <c r="AJ3" s="470">
        <f t="shared" ref="AJ3:AJ32" si="27">0.8*AS3</f>
        <v>64000</v>
      </c>
      <c r="AK3" s="470">
        <f t="shared" ref="AK3:AK32" si="28">0.8*AT3</f>
        <v>0</v>
      </c>
      <c r="AL3" s="470">
        <f t="shared" ref="AL3:AL32" si="29">0.8*AU3</f>
        <v>0</v>
      </c>
      <c r="AM3" s="470">
        <f t="shared" ref="AM3:AM32" si="30">AV3</f>
        <v>0</v>
      </c>
      <c r="AN3" s="470">
        <f t="shared" ref="AN3:AN32" si="31">AW3</f>
        <v>0</v>
      </c>
      <c r="AO3" s="472">
        <f t="shared" ref="AO3:AO32" si="32">AP3+AQ3</f>
        <v>258480</v>
      </c>
      <c r="AP3" s="472">
        <f t="shared" ref="AP3:AP32" si="33">AR3+AT3+AV3</f>
        <v>178480</v>
      </c>
      <c r="AQ3" s="472">
        <f t="shared" ref="AQ3:AQ32" si="34">AS3+AU3+AW3</f>
        <v>80000</v>
      </c>
      <c r="AR3" s="472">
        <f>Rappel_2021!BD3*'Données de référence'!$B$3+Rappel_2021!BE3*'Données de référence'!$B$2+Rappel_2021!BF3*'Données de référence'!$B$4+Rappel_2021!BG3</f>
        <v>178480</v>
      </c>
      <c r="AS3" s="472">
        <f t="shared" ref="AS3:AS32" si="35">BH3</f>
        <v>80000</v>
      </c>
      <c r="AT3" s="472">
        <f>Rappel_2021!BI3*'Données de référence'!$C$3+Rappel_2021!BJ3*'Données de référence'!$C$2+Rappel_2021!BK3*'Données de référence'!$C$4+Rappel_2021!BL3</f>
        <v>0</v>
      </c>
      <c r="AU3" s="472">
        <f t="shared" ref="AU3:AU32" si="36">BM3</f>
        <v>0</v>
      </c>
      <c r="AV3" s="472">
        <f t="shared" ref="AV3:AV65" si="37">(AX3+AZ3+BB3)*1.0369</f>
        <v>0</v>
      </c>
      <c r="AW3" s="472">
        <f t="shared" ref="AW3:AW65" si="38">(AY3+BA3+BC3)*1.0369</f>
        <v>0</v>
      </c>
      <c r="AX3" s="472">
        <f>Rappel_2021!BN3*'Données de référence'!$D$3+Rappel_2021!BO3*'Données de référence'!$D$2+Rappel_2021!BP3*'Données de référence'!$D$4+Rappel_2021!BQ3</f>
        <v>0</v>
      </c>
      <c r="AY3" s="472">
        <f t="shared" ref="AY3:AY65" si="39">BR3</f>
        <v>0</v>
      </c>
      <c r="AZ3" s="472">
        <f>Rappel_2021!BS3*'Données de référence'!$D$3+Rappel_2021!BT3*'Données de référence'!$D$2+Rappel_2021!BU3*'Données de référence'!$D$4+Rappel_2021!BV3</f>
        <v>0</v>
      </c>
      <c r="BA3" s="472">
        <f t="shared" ref="BA3:BA32" si="40">BW3</f>
        <v>0</v>
      </c>
      <c r="BB3" s="472">
        <f>Rappel_2021!BX3*'Données de référence'!$D$3+Rappel_2021!BY3*'Données de référence'!$D$2+Rappel_2021!BZ3*'Données de référence'!$D$4+Rappel_2021!CA3</f>
        <v>0</v>
      </c>
      <c r="BC3" s="472">
        <f t="shared" si="19"/>
        <v>0</v>
      </c>
      <c r="BD3" s="334">
        <v>200</v>
      </c>
      <c r="BE3" s="334"/>
      <c r="BF3" s="334">
        <v>1760</v>
      </c>
      <c r="BG3" s="334"/>
      <c r="BH3" s="334">
        <v>80000</v>
      </c>
      <c r="BI3" s="339"/>
      <c r="BJ3" s="339"/>
      <c r="BK3" s="339"/>
      <c r="BL3" s="339"/>
      <c r="BM3" s="537"/>
      <c r="BN3" s="506"/>
      <c r="BO3" s="506"/>
      <c r="BP3" s="506"/>
      <c r="BQ3" s="506"/>
      <c r="BR3" s="506"/>
      <c r="BS3" s="506"/>
      <c r="BT3" s="506"/>
      <c r="BU3" s="506"/>
      <c r="BV3" s="506"/>
      <c r="BW3" s="506"/>
      <c r="BX3" s="506"/>
      <c r="BY3" s="506"/>
      <c r="BZ3" s="506"/>
      <c r="CA3" s="506"/>
      <c r="CB3" s="506"/>
      <c r="CC3" s="507"/>
    </row>
    <row r="4" spans="1:81" s="335" customFormat="1" ht="33" customHeight="1" x14ac:dyDescent="0.3">
      <c r="A4" s="330">
        <v>6</v>
      </c>
      <c r="B4" s="330">
        <v>1</v>
      </c>
      <c r="C4" s="330" t="s">
        <v>97</v>
      </c>
      <c r="D4" s="330" t="s">
        <v>98</v>
      </c>
      <c r="E4" s="475" t="s">
        <v>839</v>
      </c>
      <c r="F4" s="526">
        <v>3</v>
      </c>
      <c r="G4" s="528" t="s">
        <v>840</v>
      </c>
      <c r="H4" s="528"/>
      <c r="I4" s="521" t="s">
        <v>122</v>
      </c>
      <c r="J4" s="521" t="s">
        <v>846</v>
      </c>
      <c r="K4" s="349" t="s">
        <v>847</v>
      </c>
      <c r="L4" s="330" t="s">
        <v>103</v>
      </c>
      <c r="M4" s="330"/>
      <c r="N4" s="330" t="s">
        <v>104</v>
      </c>
      <c r="O4" s="330" t="s">
        <v>165</v>
      </c>
      <c r="P4" s="330" t="s">
        <v>848</v>
      </c>
      <c r="Q4" s="330"/>
      <c r="R4" s="330"/>
      <c r="S4" s="337" t="s">
        <v>125</v>
      </c>
      <c r="T4" s="517" t="s">
        <v>849</v>
      </c>
      <c r="U4" s="330"/>
      <c r="V4" s="330"/>
      <c r="W4" s="330"/>
      <c r="X4" s="330"/>
      <c r="Y4" s="330"/>
      <c r="Z4" s="330"/>
      <c r="AA4" s="330" t="s">
        <v>126</v>
      </c>
      <c r="AB4" s="330" t="s">
        <v>127</v>
      </c>
      <c r="AC4" s="332">
        <f t="shared" si="20"/>
        <v>15490.24</v>
      </c>
      <c r="AD4" s="470">
        <f t="shared" si="21"/>
        <v>0</v>
      </c>
      <c r="AE4" s="470">
        <f t="shared" si="22"/>
        <v>15490.24</v>
      </c>
      <c r="AF4" s="333">
        <f t="shared" si="23"/>
        <v>0</v>
      </c>
      <c r="AG4" s="471">
        <f t="shared" si="24"/>
        <v>15490.24</v>
      </c>
      <c r="AH4" s="470">
        <f t="shared" si="25"/>
        <v>0</v>
      </c>
      <c r="AI4" s="470">
        <f t="shared" si="26"/>
        <v>0</v>
      </c>
      <c r="AJ4" s="470">
        <f t="shared" si="27"/>
        <v>0</v>
      </c>
      <c r="AK4" s="470">
        <f t="shared" si="28"/>
        <v>15490.24</v>
      </c>
      <c r="AL4" s="470">
        <f t="shared" si="29"/>
        <v>0</v>
      </c>
      <c r="AM4" s="470">
        <f t="shared" si="30"/>
        <v>0</v>
      </c>
      <c r="AN4" s="470">
        <f t="shared" si="31"/>
        <v>0</v>
      </c>
      <c r="AO4" s="472">
        <f t="shared" si="32"/>
        <v>19362.8</v>
      </c>
      <c r="AP4" s="472">
        <f t="shared" si="33"/>
        <v>19362.8</v>
      </c>
      <c r="AQ4" s="472">
        <f t="shared" si="34"/>
        <v>0</v>
      </c>
      <c r="AR4" s="472">
        <f>Rappel_2021!BD4*'Données de référence'!$B$3+Rappel_2021!BE4*'Données de référence'!$B$2+Rappel_2021!BF4*'Données de référence'!$B$4+Rappel_2021!BG4</f>
        <v>0</v>
      </c>
      <c r="AS4" s="472">
        <f t="shared" si="35"/>
        <v>0</v>
      </c>
      <c r="AT4" s="472">
        <f>Rappel_2021!BI4*'Données de référence'!$C$3+Rappel_2021!BJ4*'Données de référence'!$C$2+Rappel_2021!BK4*'Données de référence'!$C$4+Rappel_2021!BL4</f>
        <v>19362.8</v>
      </c>
      <c r="AU4" s="472">
        <f t="shared" si="36"/>
        <v>0</v>
      </c>
      <c r="AV4" s="472">
        <f t="shared" si="37"/>
        <v>0</v>
      </c>
      <c r="AW4" s="472">
        <f t="shared" si="38"/>
        <v>0</v>
      </c>
      <c r="AX4" s="472">
        <f>Rappel_2021!BN4*'Données de référence'!$D$3+Rappel_2021!BO4*'Données de référence'!$D$2+Rappel_2021!BP4*'Données de référence'!$D$4+Rappel_2021!BQ4</f>
        <v>0</v>
      </c>
      <c r="AY4" s="472">
        <f t="shared" si="39"/>
        <v>0</v>
      </c>
      <c r="AZ4" s="472">
        <f>Rappel_2021!BS4*'Données de référence'!$D$3+Rappel_2021!BT4*'Données de référence'!$D$2+Rappel_2021!BU4*'Données de référence'!$D$4+Rappel_2021!BV4</f>
        <v>0</v>
      </c>
      <c r="BA4" s="472">
        <f t="shared" si="40"/>
        <v>0</v>
      </c>
      <c r="BB4" s="472">
        <f>Rappel_2021!BX4*'Données de référence'!$D$3+Rappel_2021!BY4*'Données de référence'!$D$2+Rappel_2021!BZ4*'Données de référence'!$D$4+Rappel_2021!CA4</f>
        <v>0</v>
      </c>
      <c r="BC4" s="472">
        <f t="shared" si="19"/>
        <v>0</v>
      </c>
      <c r="BD4" s="334"/>
      <c r="BE4" s="334"/>
      <c r="BF4" s="334"/>
      <c r="BG4" s="334"/>
      <c r="BH4" s="334"/>
      <c r="BI4" s="339">
        <v>80</v>
      </c>
      <c r="BJ4" s="339"/>
      <c r="BK4" s="339">
        <v>200</v>
      </c>
      <c r="BL4" s="339">
        <v>1000</v>
      </c>
      <c r="BM4" s="339"/>
      <c r="BN4" s="340"/>
      <c r="BO4" s="340"/>
      <c r="BP4" s="340"/>
      <c r="BQ4" s="340"/>
      <c r="BR4" s="340"/>
      <c r="BS4" s="340"/>
      <c r="BT4" s="340"/>
      <c r="BU4" s="340"/>
      <c r="BV4" s="340"/>
      <c r="BW4" s="340"/>
      <c r="BX4" s="340"/>
      <c r="BY4" s="340"/>
      <c r="BZ4" s="340"/>
      <c r="CA4" s="340"/>
      <c r="CB4" s="340"/>
    </row>
    <row r="5" spans="1:81" s="335" customFormat="1" ht="24" customHeight="1" x14ac:dyDescent="0.3">
      <c r="A5" s="330">
        <v>6</v>
      </c>
      <c r="B5" s="330">
        <v>1</v>
      </c>
      <c r="C5" s="330" t="s">
        <v>97</v>
      </c>
      <c r="D5" s="330" t="s">
        <v>98</v>
      </c>
      <c r="E5" s="475" t="s">
        <v>839</v>
      </c>
      <c r="F5" s="526">
        <v>4</v>
      </c>
      <c r="G5" s="528" t="s">
        <v>840</v>
      </c>
      <c r="H5" s="528"/>
      <c r="I5" s="521" t="s">
        <v>128</v>
      </c>
      <c r="J5" s="521" t="s">
        <v>551</v>
      </c>
      <c r="K5" s="349" t="s">
        <v>850</v>
      </c>
      <c r="L5" s="330" t="s">
        <v>114</v>
      </c>
      <c r="M5" s="330"/>
      <c r="N5" s="330" t="s">
        <v>115</v>
      </c>
      <c r="O5" s="515" t="s">
        <v>105</v>
      </c>
      <c r="P5" s="330" t="s">
        <v>851</v>
      </c>
      <c r="Q5" s="330"/>
      <c r="R5" s="330"/>
      <c r="S5" s="330" t="s">
        <v>107</v>
      </c>
      <c r="T5" s="501" t="s">
        <v>842</v>
      </c>
      <c r="U5" s="330"/>
      <c r="V5" s="330"/>
      <c r="W5" s="330"/>
      <c r="X5" s="330"/>
      <c r="Y5" s="330"/>
      <c r="Z5" s="330"/>
      <c r="AA5" s="330" t="s">
        <v>109</v>
      </c>
      <c r="AB5" s="330" t="s">
        <v>110</v>
      </c>
      <c r="AC5" s="332">
        <f t="shared" si="20"/>
        <v>24448</v>
      </c>
      <c r="AD5" s="470">
        <f t="shared" si="21"/>
        <v>24448</v>
      </c>
      <c r="AE5" s="470">
        <f t="shared" si="22"/>
        <v>0</v>
      </c>
      <c r="AF5" s="333">
        <f t="shared" si="23"/>
        <v>0</v>
      </c>
      <c r="AG5" s="471">
        <f t="shared" si="24"/>
        <v>24448</v>
      </c>
      <c r="AH5" s="470">
        <f t="shared" si="25"/>
        <v>0</v>
      </c>
      <c r="AI5" s="470">
        <f t="shared" si="26"/>
        <v>24448</v>
      </c>
      <c r="AJ5" s="470">
        <f t="shared" si="27"/>
        <v>0</v>
      </c>
      <c r="AK5" s="470">
        <f t="shared" si="28"/>
        <v>0</v>
      </c>
      <c r="AL5" s="470">
        <f t="shared" si="29"/>
        <v>0</v>
      </c>
      <c r="AM5" s="470">
        <f t="shared" si="30"/>
        <v>0</v>
      </c>
      <c r="AN5" s="470">
        <f t="shared" si="31"/>
        <v>0</v>
      </c>
      <c r="AO5" s="472">
        <f t="shared" si="32"/>
        <v>30560</v>
      </c>
      <c r="AP5" s="472">
        <f t="shared" si="33"/>
        <v>30560</v>
      </c>
      <c r="AQ5" s="472">
        <f t="shared" si="34"/>
        <v>0</v>
      </c>
      <c r="AR5" s="472">
        <f>Rappel_2021!BD5*'Données de référence'!$B$3+Rappel_2021!BE5*'Données de référence'!$B$2+Rappel_2021!BF5*'Données de référence'!$B$4+Rappel_2021!BG5</f>
        <v>30560</v>
      </c>
      <c r="AS5" s="472">
        <f t="shared" si="35"/>
        <v>0</v>
      </c>
      <c r="AT5" s="472">
        <f>Rappel_2021!BI5*'Données de référence'!$C$3+Rappel_2021!BJ5*'Données de référence'!$C$2+Rappel_2021!BK5*'Données de référence'!$C$4+Rappel_2021!BL5</f>
        <v>0</v>
      </c>
      <c r="AU5" s="472">
        <f t="shared" si="36"/>
        <v>0</v>
      </c>
      <c r="AV5" s="472">
        <f t="shared" si="37"/>
        <v>0</v>
      </c>
      <c r="AW5" s="472">
        <f t="shared" si="38"/>
        <v>0</v>
      </c>
      <c r="AX5" s="472">
        <f>Rappel_2021!BN5*'Données de référence'!$D$3+Rappel_2021!BO5*'Données de référence'!$D$2+Rappel_2021!BP5*'Données de référence'!$D$4+Rappel_2021!BQ5</f>
        <v>0</v>
      </c>
      <c r="AY5" s="472">
        <f t="shared" si="39"/>
        <v>0</v>
      </c>
      <c r="AZ5" s="472">
        <f>Rappel_2021!BS5*'Données de référence'!$D$3+Rappel_2021!BT5*'Données de référence'!$D$2+Rappel_2021!BU5*'Données de référence'!$D$4+Rappel_2021!BV5</f>
        <v>0</v>
      </c>
      <c r="BA5" s="472">
        <f t="shared" si="40"/>
        <v>0</v>
      </c>
      <c r="BB5" s="472">
        <f>Rappel_2021!BX5*'Données de référence'!$D$3+Rappel_2021!BY5*'Données de référence'!$D$2+Rappel_2021!BZ5*'Données de référence'!$D$4+Rappel_2021!CA5</f>
        <v>0</v>
      </c>
      <c r="BC5" s="472">
        <f t="shared" si="19"/>
        <v>0</v>
      </c>
      <c r="BD5" s="334">
        <v>80</v>
      </c>
      <c r="BE5" s="334"/>
      <c r="BF5" s="334">
        <v>240</v>
      </c>
      <c r="BG5" s="334"/>
      <c r="BH5" s="334"/>
      <c r="BI5" s="339"/>
      <c r="BJ5" s="339"/>
      <c r="BK5" s="339"/>
      <c r="BL5" s="339"/>
      <c r="BM5" s="339"/>
      <c r="BN5" s="340"/>
      <c r="BO5" s="340"/>
      <c r="BP5" s="340"/>
      <c r="BQ5" s="340"/>
      <c r="BR5" s="340"/>
      <c r="BS5" s="340"/>
      <c r="BT5" s="340"/>
      <c r="BU5" s="340"/>
      <c r="BV5" s="340"/>
      <c r="BW5" s="340"/>
      <c r="BX5" s="340"/>
      <c r="BY5" s="340"/>
      <c r="BZ5" s="340"/>
      <c r="CA5" s="340"/>
      <c r="CB5" s="340"/>
    </row>
    <row r="6" spans="1:81" s="335" customFormat="1" ht="31.5" customHeight="1" x14ac:dyDescent="0.3">
      <c r="A6" s="330">
        <v>6</v>
      </c>
      <c r="B6" s="330">
        <v>1</v>
      </c>
      <c r="C6" s="330" t="s">
        <v>97</v>
      </c>
      <c r="D6" s="330" t="s">
        <v>98</v>
      </c>
      <c r="E6" s="475" t="s">
        <v>839</v>
      </c>
      <c r="F6" s="526">
        <v>5</v>
      </c>
      <c r="G6" s="530" t="s">
        <v>840</v>
      </c>
      <c r="H6" s="530" t="s">
        <v>852</v>
      </c>
      <c r="I6" s="521" t="s">
        <v>853</v>
      </c>
      <c r="J6" s="521" t="s">
        <v>854</v>
      </c>
      <c r="K6" s="338" t="s">
        <v>855</v>
      </c>
      <c r="L6" s="330" t="s">
        <v>114</v>
      </c>
      <c r="M6" s="330"/>
      <c r="N6" s="330" t="s">
        <v>115</v>
      </c>
      <c r="O6" s="330"/>
      <c r="P6" s="330" t="s">
        <v>856</v>
      </c>
      <c r="Q6" s="330"/>
      <c r="R6" s="330"/>
      <c r="S6" s="337" t="s">
        <v>125</v>
      </c>
      <c r="T6" s="517" t="s">
        <v>842</v>
      </c>
      <c r="U6" s="330"/>
      <c r="V6" s="330"/>
      <c r="W6" s="330"/>
      <c r="X6" s="330"/>
      <c r="Y6" s="330"/>
      <c r="Z6" s="330"/>
      <c r="AA6" s="330" t="s">
        <v>857</v>
      </c>
      <c r="AB6" s="330" t="s">
        <v>241</v>
      </c>
      <c r="AC6" s="332">
        <f>AD6+AE6+AF6</f>
        <v>24568.019</v>
      </c>
      <c r="AD6" s="470">
        <f>AI6+AJ6</f>
        <v>15104</v>
      </c>
      <c r="AE6" s="470">
        <f>AK6+AL6</f>
        <v>3958.0800000000004</v>
      </c>
      <c r="AF6" s="333">
        <f>(AM6+AN6)</f>
        <v>5505.9389999999994</v>
      </c>
      <c r="AG6" s="471">
        <f>AI6+AK6+AM6</f>
        <v>24568.019</v>
      </c>
      <c r="AH6" s="470">
        <f>AJ6+AL6+AN6</f>
        <v>0</v>
      </c>
      <c r="AI6" s="470">
        <f>0.8*AR6</f>
        <v>15104</v>
      </c>
      <c r="AJ6" s="470">
        <f>0.8*AS6</f>
        <v>0</v>
      </c>
      <c r="AK6" s="470">
        <f>0.8*AT6</f>
        <v>3958.0800000000004</v>
      </c>
      <c r="AL6" s="470">
        <f>0.8*AU6</f>
        <v>0</v>
      </c>
      <c r="AM6" s="470">
        <f>AV6</f>
        <v>5505.9389999999994</v>
      </c>
      <c r="AN6" s="470">
        <f>AW6</f>
        <v>0</v>
      </c>
      <c r="AO6" s="472">
        <f>AP6+AQ6</f>
        <v>29333.538999999997</v>
      </c>
      <c r="AP6" s="472">
        <f>AR6+AT6+AV6</f>
        <v>29333.538999999997</v>
      </c>
      <c r="AQ6" s="472">
        <f>AS6+AU6+AW6</f>
        <v>0</v>
      </c>
      <c r="AR6" s="472">
        <f>Rappel_2021!BD6*'Données de référence'!$B$3+Rappel_2021!BE6*'Données de référence'!$B$2+Rappel_2021!BF6*'Données de référence'!$B$4+Rappel_2021!BG6</f>
        <v>18880</v>
      </c>
      <c r="AS6" s="472">
        <f>BH6</f>
        <v>0</v>
      </c>
      <c r="AT6" s="472">
        <f>Rappel_2021!BI6*'Données de référence'!$C$3+Rappel_2021!BJ6*'Données de référence'!$C$2+Rappel_2021!BK6*'Données de référence'!$C$4+Rappel_2021!BL6</f>
        <v>4947.6000000000004</v>
      </c>
      <c r="AU6" s="472">
        <f>BM6</f>
        <v>0</v>
      </c>
      <c r="AV6" s="472">
        <f>(AX6+AZ6+BB6)*1.0369</f>
        <v>5505.9389999999994</v>
      </c>
      <c r="AW6" s="472">
        <f>(AY6+BA6+BC6)*1.0369</f>
        <v>0</v>
      </c>
      <c r="AX6" s="472">
        <f>Rappel_2021!BN6*'Données de référence'!$D$3+Rappel_2021!BO6*'Données de référence'!$D$2+Rappel_2021!BP6*'Données de référence'!$D$4+Rappel_2021!BQ6</f>
        <v>0</v>
      </c>
      <c r="AY6" s="472">
        <f>BR6</f>
        <v>0</v>
      </c>
      <c r="AZ6" s="472">
        <f>Rappel_2021!BS6*'Données de référence'!$D$3+Rappel_2021!BT6*'Données de référence'!$D$2+Rappel_2021!BU6*'Données de référence'!$D$4+Rappel_2021!BV6</f>
        <v>5310</v>
      </c>
      <c r="BA6" s="472">
        <f>BW6</f>
        <v>0</v>
      </c>
      <c r="BB6" s="472">
        <f>Rappel_2021!BX6*'Données de référence'!$D$3+Rappel_2021!BY6*'Données de référence'!$D$2+Rappel_2021!BZ6*'Données de référence'!$D$4+Rappel_2021!CA6</f>
        <v>0</v>
      </c>
      <c r="BC6" s="472">
        <f>CB6</f>
        <v>0</v>
      </c>
      <c r="BD6" s="334">
        <v>160</v>
      </c>
      <c r="BE6" s="334"/>
      <c r="BF6" s="334"/>
      <c r="BG6" s="334"/>
      <c r="BH6" s="334"/>
      <c r="BI6" s="339"/>
      <c r="BJ6" s="339">
        <v>40</v>
      </c>
      <c r="BK6" s="339"/>
      <c r="BL6" s="339"/>
      <c r="BM6" s="339"/>
      <c r="BN6" s="340"/>
      <c r="BO6" s="340"/>
      <c r="BP6" s="340"/>
      <c r="BQ6" s="340"/>
      <c r="BR6" s="340"/>
      <c r="BS6" s="340">
        <v>45</v>
      </c>
      <c r="BT6" s="340"/>
      <c r="BU6" s="340"/>
      <c r="BV6" s="340"/>
      <c r="BW6" s="340"/>
      <c r="BX6" s="340"/>
      <c r="BY6" s="340"/>
      <c r="BZ6" s="340"/>
      <c r="CA6" s="340"/>
      <c r="CB6" s="340"/>
    </row>
    <row r="7" spans="1:81" ht="24" customHeight="1" x14ac:dyDescent="0.3">
      <c r="A7" s="297">
        <v>6</v>
      </c>
      <c r="B7" s="297">
        <v>1</v>
      </c>
      <c r="C7" s="297" t="s">
        <v>97</v>
      </c>
      <c r="D7" s="297" t="s">
        <v>98</v>
      </c>
      <c r="E7" s="475" t="s">
        <v>132</v>
      </c>
      <c r="F7" s="526">
        <v>6</v>
      </c>
      <c r="G7" s="528" t="s">
        <v>840</v>
      </c>
      <c r="H7" s="528"/>
      <c r="I7" s="561" t="s">
        <v>133</v>
      </c>
      <c r="J7" s="561" t="s">
        <v>134</v>
      </c>
      <c r="K7" s="548" t="s">
        <v>858</v>
      </c>
      <c r="L7" s="297" t="s">
        <v>103</v>
      </c>
      <c r="M7" s="297"/>
      <c r="N7" s="297" t="s">
        <v>104</v>
      </c>
      <c r="O7" s="297" t="s">
        <v>105</v>
      </c>
      <c r="P7" s="330" t="s">
        <v>859</v>
      </c>
      <c r="Q7" s="297"/>
      <c r="R7" s="297"/>
      <c r="S7" s="330" t="s">
        <v>107</v>
      </c>
      <c r="T7" s="518" t="s">
        <v>842</v>
      </c>
      <c r="U7" s="297"/>
      <c r="V7" s="297"/>
      <c r="W7" s="297"/>
      <c r="X7" s="297"/>
      <c r="Y7" s="297"/>
      <c r="Z7" s="297"/>
      <c r="AA7" s="297" t="s">
        <v>121</v>
      </c>
      <c r="AB7" s="297" t="s">
        <v>110</v>
      </c>
      <c r="AC7" s="332">
        <f t="shared" si="20"/>
        <v>56448</v>
      </c>
      <c r="AD7" s="470">
        <f t="shared" si="21"/>
        <v>56448</v>
      </c>
      <c r="AE7" s="470">
        <f t="shared" si="22"/>
        <v>0</v>
      </c>
      <c r="AF7" s="333">
        <f t="shared" si="23"/>
        <v>0</v>
      </c>
      <c r="AG7" s="471">
        <f t="shared" si="24"/>
        <v>32448</v>
      </c>
      <c r="AH7" s="470">
        <f t="shared" si="25"/>
        <v>24000</v>
      </c>
      <c r="AI7" s="470">
        <f t="shared" si="26"/>
        <v>32448</v>
      </c>
      <c r="AJ7" s="470">
        <f t="shared" si="27"/>
        <v>24000</v>
      </c>
      <c r="AK7" s="470">
        <f t="shared" si="28"/>
        <v>0</v>
      </c>
      <c r="AL7" s="470">
        <f t="shared" si="29"/>
        <v>0</v>
      </c>
      <c r="AM7" s="470">
        <f t="shared" si="30"/>
        <v>0</v>
      </c>
      <c r="AN7" s="470">
        <f t="shared" si="31"/>
        <v>0</v>
      </c>
      <c r="AO7" s="472">
        <f t="shared" si="32"/>
        <v>70560</v>
      </c>
      <c r="AP7" s="472">
        <f t="shared" si="33"/>
        <v>40560</v>
      </c>
      <c r="AQ7" s="472">
        <f t="shared" si="34"/>
        <v>30000</v>
      </c>
      <c r="AR7" s="472">
        <f>Rappel_2021!BD7*'Données de référence'!$B$3+Rappel_2021!BE7*'Données de référence'!$B$2+Rappel_2021!BF7*'Données de référence'!$B$4+Rappel_2021!BG7</f>
        <v>40560</v>
      </c>
      <c r="AS7" s="472">
        <f t="shared" si="35"/>
        <v>30000</v>
      </c>
      <c r="AT7" s="472">
        <f>Rappel_2021!BI7*'Données de référence'!$C$3+Rappel_2021!BJ7*'Données de référence'!$C$2+Rappel_2021!BK7*'Données de référence'!$C$4+Rappel_2021!BL7</f>
        <v>0</v>
      </c>
      <c r="AU7" s="472">
        <f t="shared" si="36"/>
        <v>0</v>
      </c>
      <c r="AV7" s="472">
        <f t="shared" si="37"/>
        <v>0</v>
      </c>
      <c r="AW7" s="472">
        <f t="shared" si="38"/>
        <v>0</v>
      </c>
      <c r="AX7" s="472">
        <f>Rappel_2021!BN7*'Données de référence'!$D$3+Rappel_2021!BO7*'Données de référence'!$D$2+Rappel_2021!BP7*'Données de référence'!$D$4+Rappel_2021!BQ7</f>
        <v>0</v>
      </c>
      <c r="AY7" s="472">
        <f t="shared" si="39"/>
        <v>0</v>
      </c>
      <c r="AZ7" s="472">
        <f>Rappel_2021!BS7*'Données de référence'!$D$3+Rappel_2021!BT7*'Données de référence'!$D$2+Rappel_2021!BU7*'Données de référence'!$D$4+Rappel_2021!BV7</f>
        <v>0</v>
      </c>
      <c r="BA7" s="472">
        <f t="shared" si="40"/>
        <v>0</v>
      </c>
      <c r="BB7" s="472">
        <f>Rappel_2021!BX7*'Données de référence'!$D$3+Rappel_2021!BY7*'Données de référence'!$D$2+Rappel_2021!BZ7*'Données de référence'!$D$4+Rappel_2021!CA7</f>
        <v>0</v>
      </c>
      <c r="BC7" s="472">
        <f t="shared" si="19"/>
        <v>0</v>
      </c>
      <c r="BD7" s="298">
        <v>120</v>
      </c>
      <c r="BE7" s="298"/>
      <c r="BF7" s="298">
        <v>300</v>
      </c>
      <c r="BG7" s="298"/>
      <c r="BH7" s="298">
        <v>30000</v>
      </c>
      <c r="BI7" s="469"/>
      <c r="BJ7" s="469"/>
      <c r="BK7" s="469"/>
      <c r="BL7" s="469"/>
      <c r="BM7" s="469"/>
      <c r="BN7" s="473"/>
      <c r="BO7" s="473"/>
      <c r="BP7" s="473"/>
      <c r="BQ7" s="473"/>
      <c r="BR7" s="473"/>
      <c r="BS7" s="473"/>
      <c r="BT7" s="473"/>
      <c r="BU7" s="473"/>
      <c r="BV7" s="473"/>
      <c r="BW7" s="473"/>
      <c r="BX7" s="473"/>
      <c r="BY7" s="473"/>
      <c r="BZ7" s="473"/>
      <c r="CA7" s="473"/>
      <c r="CB7" s="473"/>
    </row>
    <row r="8" spans="1:81" s="335" customFormat="1" ht="29.25" customHeight="1" x14ac:dyDescent="0.3">
      <c r="A8" s="330">
        <v>6</v>
      </c>
      <c r="B8" s="330">
        <v>1</v>
      </c>
      <c r="C8" s="330" t="s">
        <v>97</v>
      </c>
      <c r="D8" s="330" t="s">
        <v>98</v>
      </c>
      <c r="E8" s="341" t="s">
        <v>132</v>
      </c>
      <c r="F8" s="526">
        <v>7</v>
      </c>
      <c r="G8" s="529" t="s">
        <v>840</v>
      </c>
      <c r="H8" s="529"/>
      <c r="I8" s="521" t="s">
        <v>509</v>
      </c>
      <c r="J8" s="521" t="s">
        <v>860</v>
      </c>
      <c r="K8" s="349" t="s">
        <v>861</v>
      </c>
      <c r="L8" s="330" t="s">
        <v>114</v>
      </c>
      <c r="M8" s="330"/>
      <c r="N8" s="330" t="s">
        <v>115</v>
      </c>
      <c r="O8" s="330" t="s">
        <v>165</v>
      </c>
      <c r="P8" s="330" t="s">
        <v>862</v>
      </c>
      <c r="Q8" s="330"/>
      <c r="R8" s="330"/>
      <c r="S8" s="330" t="s">
        <v>107</v>
      </c>
      <c r="T8" s="330" t="s">
        <v>863</v>
      </c>
      <c r="U8" s="330"/>
      <c r="V8" s="330"/>
      <c r="W8" s="330"/>
      <c r="X8" s="330"/>
      <c r="Y8" s="330"/>
      <c r="Z8" s="330"/>
      <c r="AA8" s="330" t="s">
        <v>864</v>
      </c>
      <c r="AB8" s="330" t="s">
        <v>185</v>
      </c>
      <c r="AC8" s="332">
        <f t="shared" si="20"/>
        <v>87864.702499999999</v>
      </c>
      <c r="AD8" s="470">
        <f t="shared" si="21"/>
        <v>60672</v>
      </c>
      <c r="AE8" s="470">
        <f t="shared" si="22"/>
        <v>0</v>
      </c>
      <c r="AF8" s="333">
        <f t="shared" si="23"/>
        <v>27192.702499999999</v>
      </c>
      <c r="AG8" s="471">
        <f t="shared" si="24"/>
        <v>87864.702499999999</v>
      </c>
      <c r="AH8" s="470">
        <f t="shared" si="25"/>
        <v>0</v>
      </c>
      <c r="AI8" s="470">
        <f t="shared" si="26"/>
        <v>60672</v>
      </c>
      <c r="AJ8" s="470">
        <f t="shared" si="27"/>
        <v>0</v>
      </c>
      <c r="AK8" s="470">
        <f t="shared" si="28"/>
        <v>0</v>
      </c>
      <c r="AL8" s="470">
        <f t="shared" si="29"/>
        <v>0</v>
      </c>
      <c r="AM8" s="470">
        <f t="shared" si="30"/>
        <v>27192.702499999999</v>
      </c>
      <c r="AN8" s="470">
        <f t="shared" si="31"/>
        <v>0</v>
      </c>
      <c r="AO8" s="472">
        <f t="shared" si="32"/>
        <v>103032.7025</v>
      </c>
      <c r="AP8" s="472">
        <f t="shared" si="33"/>
        <v>103032.7025</v>
      </c>
      <c r="AQ8" s="472">
        <f t="shared" si="34"/>
        <v>0</v>
      </c>
      <c r="AR8" s="472">
        <f>Rappel_2021!BD8*'Données de référence'!$B$3+Rappel_2021!BE8*'Données de référence'!$B$2+Rappel_2021!BF8*'Données de référence'!$B$4+Rappel_2021!BG8</f>
        <v>75840</v>
      </c>
      <c r="AS8" s="472">
        <f t="shared" si="35"/>
        <v>0</v>
      </c>
      <c r="AT8" s="472">
        <f>Rappel_2021!BI8*'Données de référence'!$C$3+Rappel_2021!BJ8*'Données de référence'!$C$2+Rappel_2021!BK8*'Données de référence'!$C$4+Rappel_2021!BL8</f>
        <v>0</v>
      </c>
      <c r="AU8" s="472">
        <f t="shared" si="36"/>
        <v>0</v>
      </c>
      <c r="AV8" s="472">
        <f t="shared" si="37"/>
        <v>27192.702499999999</v>
      </c>
      <c r="AW8" s="472">
        <f t="shared" si="38"/>
        <v>0</v>
      </c>
      <c r="AX8" s="472">
        <f>Rappel_2021!BN8*'Données de référence'!$D$3+Rappel_2021!BO8*'Données de référence'!$D$2+Rappel_2021!BP8*'Données de référence'!$D$4+Rappel_2021!BQ8</f>
        <v>0</v>
      </c>
      <c r="AY8" s="472">
        <f t="shared" si="39"/>
        <v>0</v>
      </c>
      <c r="AZ8" s="472">
        <f>Rappel_2021!BS8*'Données de référence'!$D$3+Rappel_2021!BT8*'Données de référence'!$D$2+Rappel_2021!BU8*'Données de référence'!$D$4+Rappel_2021!BV8</f>
        <v>26225</v>
      </c>
      <c r="BA8" s="472">
        <f t="shared" si="40"/>
        <v>0</v>
      </c>
      <c r="BB8" s="472">
        <f>Rappel_2021!BX8*'Données de référence'!$D$3+Rappel_2021!BY8*'Données de référence'!$D$2+Rappel_2021!BZ8*'Données de référence'!$D$4+Rappel_2021!CA8</f>
        <v>0</v>
      </c>
      <c r="BC8" s="472">
        <f t="shared" si="19"/>
        <v>0</v>
      </c>
      <c r="BD8" s="334">
        <v>240</v>
      </c>
      <c r="BE8" s="334"/>
      <c r="BF8" s="334">
        <v>540</v>
      </c>
      <c r="BG8" s="334"/>
      <c r="BH8" s="334"/>
      <c r="BI8" s="339"/>
      <c r="BJ8" s="339"/>
      <c r="BK8" s="339"/>
      <c r="BL8" s="339"/>
      <c r="BM8" s="339"/>
      <c r="BN8" s="340"/>
      <c r="BO8" s="340"/>
      <c r="BP8" s="340"/>
      <c r="BQ8" s="340"/>
      <c r="BR8" s="340"/>
      <c r="BS8" s="340">
        <v>175</v>
      </c>
      <c r="BT8" s="340"/>
      <c r="BU8" s="340">
        <v>175</v>
      </c>
      <c r="BV8" s="340">
        <f>3000-13000</f>
        <v>-10000</v>
      </c>
      <c r="BW8" s="340"/>
      <c r="BX8" s="340"/>
      <c r="BY8" s="340"/>
      <c r="BZ8" s="340"/>
      <c r="CA8" s="340"/>
      <c r="CB8" s="340"/>
    </row>
    <row r="9" spans="1:81" s="335" customFormat="1" ht="24" customHeight="1" x14ac:dyDescent="0.3">
      <c r="A9" s="330">
        <v>6</v>
      </c>
      <c r="B9" s="330">
        <v>1</v>
      </c>
      <c r="C9" s="330" t="s">
        <v>97</v>
      </c>
      <c r="D9" s="330" t="s">
        <v>214</v>
      </c>
      <c r="E9" s="345" t="s">
        <v>215</v>
      </c>
      <c r="F9" s="526">
        <v>8</v>
      </c>
      <c r="G9" s="529" t="s">
        <v>840</v>
      </c>
      <c r="H9" s="529"/>
      <c r="I9" s="521" t="s">
        <v>865</v>
      </c>
      <c r="J9" s="578" t="s">
        <v>866</v>
      </c>
      <c r="K9" s="346" t="s">
        <v>867</v>
      </c>
      <c r="L9" s="330" t="s">
        <v>114</v>
      </c>
      <c r="M9" s="330" t="s">
        <v>868</v>
      </c>
      <c r="N9" s="330" t="s">
        <v>204</v>
      </c>
      <c r="O9" s="337" t="s">
        <v>165</v>
      </c>
      <c r="P9" s="330" t="s">
        <v>869</v>
      </c>
      <c r="Q9" s="330"/>
      <c r="R9" s="330"/>
      <c r="S9" s="330" t="s">
        <v>107</v>
      </c>
      <c r="T9" s="501" t="s">
        <v>842</v>
      </c>
      <c r="U9" s="330"/>
      <c r="V9" s="330"/>
      <c r="W9" s="330"/>
      <c r="X9" s="330"/>
      <c r="Y9" s="330"/>
      <c r="Z9" s="330"/>
      <c r="AA9" s="330" t="s">
        <v>246</v>
      </c>
      <c r="AB9" s="330" t="s">
        <v>143</v>
      </c>
      <c r="AC9" s="332">
        <f t="shared" si="20"/>
        <v>39298.509999999995</v>
      </c>
      <c r="AD9" s="470">
        <f t="shared" si="21"/>
        <v>0</v>
      </c>
      <c r="AE9" s="470">
        <f t="shared" si="22"/>
        <v>0</v>
      </c>
      <c r="AF9" s="333">
        <f t="shared" si="23"/>
        <v>39298.509999999995</v>
      </c>
      <c r="AG9" s="471">
        <f t="shared" si="24"/>
        <v>39298.509999999995</v>
      </c>
      <c r="AH9" s="470">
        <f t="shared" si="25"/>
        <v>0</v>
      </c>
      <c r="AI9" s="470">
        <f t="shared" si="26"/>
        <v>0</v>
      </c>
      <c r="AJ9" s="470">
        <f t="shared" si="27"/>
        <v>0</v>
      </c>
      <c r="AK9" s="470">
        <f t="shared" si="28"/>
        <v>0</v>
      </c>
      <c r="AL9" s="470">
        <f t="shared" si="29"/>
        <v>0</v>
      </c>
      <c r="AM9" s="470">
        <f t="shared" si="30"/>
        <v>39298.509999999995</v>
      </c>
      <c r="AN9" s="470">
        <f t="shared" si="31"/>
        <v>0</v>
      </c>
      <c r="AO9" s="472">
        <f t="shared" si="32"/>
        <v>39298.509999999995</v>
      </c>
      <c r="AP9" s="472">
        <f t="shared" si="33"/>
        <v>39298.509999999995</v>
      </c>
      <c r="AQ9" s="472">
        <f t="shared" si="34"/>
        <v>0</v>
      </c>
      <c r="AR9" s="472">
        <f>Rappel_2021!BD9*'Données de référence'!$B$3+Rappel_2021!BE9*'Données de référence'!$B$2+Rappel_2021!BF9*'Données de référence'!$B$4+Rappel_2021!BG9</f>
        <v>0</v>
      </c>
      <c r="AS9" s="472">
        <f t="shared" si="35"/>
        <v>0</v>
      </c>
      <c r="AT9" s="472">
        <f>Rappel_2021!BI9*'Données de référence'!$C$3+Rappel_2021!BJ9*'Données de référence'!$C$2+Rappel_2021!BK9*'Données de référence'!$C$4+Rappel_2021!BL9</f>
        <v>0</v>
      </c>
      <c r="AU9" s="472">
        <f t="shared" si="36"/>
        <v>0</v>
      </c>
      <c r="AV9" s="472">
        <f t="shared" si="37"/>
        <v>39298.509999999995</v>
      </c>
      <c r="AW9" s="472">
        <f t="shared" si="38"/>
        <v>0</v>
      </c>
      <c r="AX9" s="472">
        <f>Rappel_2021!BN9*'Données de référence'!$D$3+Rappel_2021!BO9*'Données de référence'!$D$2+Rappel_2021!BP9*'Données de référence'!$D$4+Rappel_2021!BQ9</f>
        <v>37900</v>
      </c>
      <c r="AY9" s="472">
        <f t="shared" si="39"/>
        <v>0</v>
      </c>
      <c r="AZ9" s="472">
        <f>Rappel_2021!BS9*'Données de référence'!$D$3+Rappel_2021!BT9*'Données de référence'!$D$2+Rappel_2021!BU9*'Données de référence'!$D$4+Rappel_2021!BV9</f>
        <v>0</v>
      </c>
      <c r="BA9" s="472">
        <f t="shared" si="40"/>
        <v>0</v>
      </c>
      <c r="BB9" s="472">
        <f>Rappel_2021!BX9*'Données de référence'!$D$3+Rappel_2021!BY9*'Données de référence'!$D$2+Rappel_2021!BZ9*'Données de référence'!$D$4+Rappel_2021!CA9</f>
        <v>0</v>
      </c>
      <c r="BC9" s="472">
        <f t="shared" si="19"/>
        <v>0</v>
      </c>
      <c r="BD9" s="334"/>
      <c r="BE9" s="334"/>
      <c r="BF9" s="334"/>
      <c r="BG9" s="334"/>
      <c r="BH9" s="334"/>
      <c r="BI9" s="339"/>
      <c r="BJ9" s="339"/>
      <c r="BK9" s="339"/>
      <c r="BL9" s="339"/>
      <c r="BM9" s="339"/>
      <c r="BN9" s="340">
        <v>300</v>
      </c>
      <c r="BO9" s="340"/>
      <c r="BP9" s="340"/>
      <c r="BQ9" s="340">
        <v>2500</v>
      </c>
      <c r="BR9" s="340"/>
      <c r="BS9" s="340"/>
      <c r="BT9" s="340"/>
      <c r="BU9" s="340"/>
      <c r="BV9" s="340"/>
      <c r="BW9" s="340"/>
      <c r="BX9" s="340"/>
      <c r="BY9" s="340"/>
      <c r="BZ9" s="340"/>
      <c r="CA9" s="340"/>
      <c r="CB9" s="340"/>
    </row>
    <row r="10" spans="1:81" s="335" customFormat="1" ht="41.25" customHeight="1" x14ac:dyDescent="0.3">
      <c r="A10" s="357">
        <v>6</v>
      </c>
      <c r="B10" s="357">
        <v>1</v>
      </c>
      <c r="C10" s="330" t="s">
        <v>97</v>
      </c>
      <c r="D10" s="330" t="s">
        <v>98</v>
      </c>
      <c r="E10" s="345" t="s">
        <v>132</v>
      </c>
      <c r="F10" s="526">
        <v>9</v>
      </c>
      <c r="G10" s="529" t="s">
        <v>840</v>
      </c>
      <c r="H10" s="529"/>
      <c r="I10" s="521" t="s">
        <v>523</v>
      </c>
      <c r="J10" s="521" t="s">
        <v>524</v>
      </c>
      <c r="K10" s="572" t="s">
        <v>870</v>
      </c>
      <c r="L10" s="330" t="s">
        <v>114</v>
      </c>
      <c r="M10" s="330"/>
      <c r="N10" s="330" t="s">
        <v>115</v>
      </c>
      <c r="O10" s="330" t="s">
        <v>105</v>
      </c>
      <c r="P10" s="337" t="s">
        <v>871</v>
      </c>
      <c r="Q10" s="330"/>
      <c r="R10" s="330"/>
      <c r="S10" s="330" t="s">
        <v>125</v>
      </c>
      <c r="T10" s="330" t="s">
        <v>872</v>
      </c>
      <c r="U10" s="330"/>
      <c r="V10" s="330"/>
      <c r="W10" s="330"/>
      <c r="X10" s="330"/>
      <c r="Y10" s="330"/>
      <c r="Z10" s="330"/>
      <c r="AA10" s="342" t="s">
        <v>597</v>
      </c>
      <c r="AB10" s="330" t="s">
        <v>241</v>
      </c>
      <c r="AC10" s="332">
        <f t="shared" si="20"/>
        <v>12648.986000000001</v>
      </c>
      <c r="AD10" s="470">
        <f t="shared" si="21"/>
        <v>3776</v>
      </c>
      <c r="AE10" s="470">
        <f t="shared" si="22"/>
        <v>3958.0800000000004</v>
      </c>
      <c r="AF10" s="333">
        <f t="shared" si="23"/>
        <v>4914.9059999999999</v>
      </c>
      <c r="AG10" s="471">
        <f t="shared" si="24"/>
        <v>12648.986000000001</v>
      </c>
      <c r="AH10" s="470">
        <f t="shared" si="25"/>
        <v>0</v>
      </c>
      <c r="AI10" s="470">
        <f t="shared" si="26"/>
        <v>3776</v>
      </c>
      <c r="AJ10" s="470">
        <f t="shared" si="27"/>
        <v>0</v>
      </c>
      <c r="AK10" s="470">
        <f t="shared" si="28"/>
        <v>3958.0800000000004</v>
      </c>
      <c r="AL10" s="470">
        <f t="shared" si="29"/>
        <v>0</v>
      </c>
      <c r="AM10" s="470">
        <f t="shared" si="30"/>
        <v>4914.9059999999999</v>
      </c>
      <c r="AN10" s="470">
        <f t="shared" si="31"/>
        <v>0</v>
      </c>
      <c r="AO10" s="472">
        <f t="shared" si="32"/>
        <v>14582.506000000001</v>
      </c>
      <c r="AP10" s="472">
        <f t="shared" si="33"/>
        <v>14582.506000000001</v>
      </c>
      <c r="AQ10" s="472">
        <f t="shared" si="34"/>
        <v>0</v>
      </c>
      <c r="AR10" s="472">
        <f>Rappel_2021!BD10*'Données de référence'!$B$3+Rappel_2021!BE10*'Données de référence'!$B$2+Rappel_2021!BF10*'Données de référence'!$B$4+Rappel_2021!BG10</f>
        <v>4720</v>
      </c>
      <c r="AS10" s="472">
        <f t="shared" si="35"/>
        <v>0</v>
      </c>
      <c r="AT10" s="472">
        <f>Rappel_2021!BI10*'Données de référence'!$C$3+Rappel_2021!BJ10*'Données de référence'!$C$2+Rappel_2021!BK10*'Données de référence'!$C$4+Rappel_2021!BL10</f>
        <v>4947.6000000000004</v>
      </c>
      <c r="AU10" s="472">
        <f t="shared" si="36"/>
        <v>0</v>
      </c>
      <c r="AV10" s="472">
        <f t="shared" si="37"/>
        <v>4914.9059999999999</v>
      </c>
      <c r="AW10" s="472">
        <f t="shared" si="38"/>
        <v>0</v>
      </c>
      <c r="AX10" s="472">
        <f>Rappel_2021!BN10*'Données de référence'!$D$3+Rappel_2021!BO10*'Données de référence'!$D$2+Rappel_2021!BP10*'Données de référence'!$D$4+Rappel_2021!BQ10</f>
        <v>0</v>
      </c>
      <c r="AY10" s="472">
        <f t="shared" si="39"/>
        <v>0</v>
      </c>
      <c r="AZ10" s="472">
        <f>Rappel_2021!BS10*'Données de référence'!$D$3+Rappel_2021!BT10*'Données de référence'!$D$2+Rappel_2021!BU10*'Données de référence'!$D$4+Rappel_2021!BV10</f>
        <v>4740</v>
      </c>
      <c r="BA10" s="472">
        <f t="shared" si="40"/>
        <v>0</v>
      </c>
      <c r="BB10" s="472">
        <f>Rappel_2021!BX10*'Données de référence'!$D$3+Rappel_2021!BY10*'Données de référence'!$D$2+Rappel_2021!BZ10*'Données de référence'!$D$4+Rappel_2021!CA10</f>
        <v>0</v>
      </c>
      <c r="BC10" s="472">
        <f t="shared" si="19"/>
        <v>0</v>
      </c>
      <c r="BD10" s="334">
        <v>40</v>
      </c>
      <c r="BE10" s="334"/>
      <c r="BF10" s="334"/>
      <c r="BG10" s="334"/>
      <c r="BH10" s="334"/>
      <c r="BI10" s="339"/>
      <c r="BJ10" s="339">
        <v>40</v>
      </c>
      <c r="BK10" s="339"/>
      <c r="BL10" s="339"/>
      <c r="BM10" s="339"/>
      <c r="BN10" s="340"/>
      <c r="BO10" s="340"/>
      <c r="BP10" s="340"/>
      <c r="BQ10" s="340"/>
      <c r="BR10" s="340"/>
      <c r="BS10" s="340">
        <v>10</v>
      </c>
      <c r="BT10" s="340"/>
      <c r="BU10" s="340">
        <v>40</v>
      </c>
      <c r="BV10" s="340"/>
      <c r="BW10" s="340"/>
      <c r="BX10" s="340"/>
      <c r="BY10" s="340"/>
      <c r="BZ10" s="340"/>
      <c r="CA10" s="340"/>
      <c r="CB10" s="340"/>
    </row>
    <row r="11" spans="1:81" s="335" customFormat="1" ht="26.15" customHeight="1" x14ac:dyDescent="0.3">
      <c r="A11" s="330">
        <v>6</v>
      </c>
      <c r="B11" s="330">
        <v>1</v>
      </c>
      <c r="C11" s="330" t="s">
        <v>97</v>
      </c>
      <c r="D11" s="330" t="s">
        <v>98</v>
      </c>
      <c r="E11" s="341" t="s">
        <v>132</v>
      </c>
      <c r="F11" s="526">
        <v>10</v>
      </c>
      <c r="G11" s="529" t="s">
        <v>840</v>
      </c>
      <c r="H11" s="529"/>
      <c r="I11" s="521" t="s">
        <v>157</v>
      </c>
      <c r="J11" s="521" t="s">
        <v>158</v>
      </c>
      <c r="K11" s="346" t="s">
        <v>873</v>
      </c>
      <c r="L11" s="329" t="s">
        <v>103</v>
      </c>
      <c r="M11" s="329"/>
      <c r="N11" s="329" t="s">
        <v>104</v>
      </c>
      <c r="O11" s="329" t="s">
        <v>105</v>
      </c>
      <c r="P11" s="330"/>
      <c r="Q11" s="329"/>
      <c r="R11" s="329"/>
      <c r="S11" s="330" t="s">
        <v>155</v>
      </c>
      <c r="T11" s="330" t="s">
        <v>874</v>
      </c>
      <c r="U11" s="330"/>
      <c r="V11" s="330"/>
      <c r="W11" s="330"/>
      <c r="X11" s="330"/>
      <c r="Y11" s="330"/>
      <c r="Z11" s="330"/>
      <c r="AA11" s="330" t="s">
        <v>161</v>
      </c>
      <c r="AB11" s="330" t="s">
        <v>143</v>
      </c>
      <c r="AC11" s="332">
        <f t="shared" si="20"/>
        <v>10970.402</v>
      </c>
      <c r="AD11" s="470">
        <f t="shared" si="21"/>
        <v>0</v>
      </c>
      <c r="AE11" s="470">
        <f t="shared" si="22"/>
        <v>0</v>
      </c>
      <c r="AF11" s="333">
        <f t="shared" si="23"/>
        <v>10970.402</v>
      </c>
      <c r="AG11" s="471">
        <f t="shared" si="24"/>
        <v>10970.402</v>
      </c>
      <c r="AH11" s="470">
        <f t="shared" si="25"/>
        <v>0</v>
      </c>
      <c r="AI11" s="470">
        <f t="shared" si="26"/>
        <v>0</v>
      </c>
      <c r="AJ11" s="470">
        <f t="shared" si="27"/>
        <v>0</v>
      </c>
      <c r="AK11" s="470">
        <f t="shared" si="28"/>
        <v>0</v>
      </c>
      <c r="AL11" s="470">
        <f t="shared" si="29"/>
        <v>0</v>
      </c>
      <c r="AM11" s="470">
        <f t="shared" si="30"/>
        <v>10970.402</v>
      </c>
      <c r="AN11" s="470">
        <f t="shared" si="31"/>
        <v>0</v>
      </c>
      <c r="AO11" s="472">
        <f t="shared" si="32"/>
        <v>10970.402</v>
      </c>
      <c r="AP11" s="472">
        <f t="shared" si="33"/>
        <v>10970.402</v>
      </c>
      <c r="AQ11" s="472">
        <f t="shared" si="34"/>
        <v>0</v>
      </c>
      <c r="AR11" s="472">
        <f>Rappel_2021!BD11*'Données de référence'!$B$3+Rappel_2021!BE11*'Données de référence'!$B$2+Rappel_2021!BF11*'Données de référence'!$B$4+Rappel_2021!BG11</f>
        <v>0</v>
      </c>
      <c r="AS11" s="472">
        <f t="shared" si="35"/>
        <v>0</v>
      </c>
      <c r="AT11" s="472">
        <f>Rappel_2021!BI11*'Données de référence'!$C$3+Rappel_2021!BJ11*'Données de référence'!$C$2+Rappel_2021!BK11*'Données de référence'!$C$4+Rappel_2021!BL11</f>
        <v>0</v>
      </c>
      <c r="AU11" s="472">
        <f t="shared" si="36"/>
        <v>0</v>
      </c>
      <c r="AV11" s="472">
        <f t="shared" si="37"/>
        <v>10970.402</v>
      </c>
      <c r="AW11" s="472">
        <f t="shared" si="38"/>
        <v>0</v>
      </c>
      <c r="AX11" s="472">
        <f>Rappel_2021!BN11*'Données de référence'!$D$3+Rappel_2021!BO11*'Données de référence'!$D$2+Rappel_2021!BP11*'Données de référence'!$D$4+Rappel_2021!BQ11</f>
        <v>0</v>
      </c>
      <c r="AY11" s="472">
        <f t="shared" si="39"/>
        <v>0</v>
      </c>
      <c r="AZ11" s="472">
        <f>Rappel_2021!BS11*'Données de référence'!$D$3+Rappel_2021!BT11*'Données de référence'!$D$2+Rappel_2021!BU11*'Données de référence'!$D$4+Rappel_2021!BV11</f>
        <v>10580</v>
      </c>
      <c r="BA11" s="472">
        <f t="shared" si="40"/>
        <v>0</v>
      </c>
      <c r="BB11" s="472">
        <f>Rappel_2021!BX11*'Données de référence'!$D$3+Rappel_2021!BY11*'Données de référence'!$D$2+Rappel_2021!BZ11*'Données de référence'!$D$4+Rappel_2021!CA11</f>
        <v>0</v>
      </c>
      <c r="BC11" s="472">
        <f t="shared" si="19"/>
        <v>0</v>
      </c>
      <c r="BD11" s="334"/>
      <c r="BE11" s="334"/>
      <c r="BF11" s="334"/>
      <c r="BG11" s="334"/>
      <c r="BH11" s="334"/>
      <c r="BI11" s="339"/>
      <c r="BJ11" s="339"/>
      <c r="BK11" s="339"/>
      <c r="BL11" s="339"/>
      <c r="BM11" s="339"/>
      <c r="BN11" s="340"/>
      <c r="BO11" s="340"/>
      <c r="BP11" s="340"/>
      <c r="BQ11" s="340"/>
      <c r="BR11" s="340"/>
      <c r="BS11" s="340">
        <v>10</v>
      </c>
      <c r="BT11" s="340"/>
      <c r="BU11" s="340">
        <v>100</v>
      </c>
      <c r="BV11" s="340">
        <v>500</v>
      </c>
      <c r="BW11" s="340"/>
      <c r="BX11" s="340"/>
      <c r="BY11" s="340"/>
      <c r="BZ11" s="340"/>
      <c r="CA11" s="340"/>
      <c r="CB11" s="340"/>
    </row>
    <row r="12" spans="1:81" s="335" customFormat="1" ht="42.75" customHeight="1" x14ac:dyDescent="0.3">
      <c r="A12" s="330">
        <v>6</v>
      </c>
      <c r="B12" s="330">
        <v>1</v>
      </c>
      <c r="C12" s="330" t="s">
        <v>97</v>
      </c>
      <c r="D12" s="330" t="s">
        <v>144</v>
      </c>
      <c r="E12" s="341" t="s">
        <v>132</v>
      </c>
      <c r="F12" s="526">
        <v>11</v>
      </c>
      <c r="G12" s="529" t="s">
        <v>840</v>
      </c>
      <c r="H12" s="529"/>
      <c r="I12" s="521" t="s">
        <v>875</v>
      </c>
      <c r="J12" s="521" t="s">
        <v>876</v>
      </c>
      <c r="K12" s="346" t="s">
        <v>877</v>
      </c>
      <c r="L12" s="330" t="s">
        <v>103</v>
      </c>
      <c r="M12" s="330"/>
      <c r="N12" s="330" t="s">
        <v>104</v>
      </c>
      <c r="O12" s="330" t="s">
        <v>105</v>
      </c>
      <c r="P12" s="330"/>
      <c r="Q12" s="330"/>
      <c r="R12" s="330"/>
      <c r="S12" s="330" t="s">
        <v>155</v>
      </c>
      <c r="T12" s="330" t="s">
        <v>874</v>
      </c>
      <c r="U12" s="330"/>
      <c r="V12" s="330"/>
      <c r="W12" s="330"/>
      <c r="X12" s="330"/>
      <c r="Y12" s="330"/>
      <c r="Z12" s="330"/>
      <c r="AA12" s="330" t="s">
        <v>142</v>
      </c>
      <c r="AB12" s="330" t="s">
        <v>143</v>
      </c>
      <c r="AC12" s="332">
        <f>AD12+AE12+AF12</f>
        <v>33849.6005</v>
      </c>
      <c r="AD12" s="470">
        <f>AI12+AJ12</f>
        <v>0</v>
      </c>
      <c r="AE12" s="470">
        <f>AK12+AL12</f>
        <v>0</v>
      </c>
      <c r="AF12" s="333">
        <f>(AM12+AN12)</f>
        <v>33849.6005</v>
      </c>
      <c r="AG12" s="471">
        <f>AI12+AK12+AM12</f>
        <v>33849.6005</v>
      </c>
      <c r="AH12" s="470">
        <f>AJ12+AL12+AN12</f>
        <v>0</v>
      </c>
      <c r="AI12" s="470">
        <f>0.8*AR12</f>
        <v>0</v>
      </c>
      <c r="AJ12" s="470">
        <f>0.8*AS12</f>
        <v>0</v>
      </c>
      <c r="AK12" s="470">
        <f>0.8*AT12</f>
        <v>0</v>
      </c>
      <c r="AL12" s="470">
        <f>0.8*AU12</f>
        <v>0</v>
      </c>
      <c r="AM12" s="470">
        <f>AV12</f>
        <v>33849.6005</v>
      </c>
      <c r="AN12" s="470">
        <f>AW12</f>
        <v>0</v>
      </c>
      <c r="AO12" s="472">
        <f>AP12+AQ12</f>
        <v>33849.6005</v>
      </c>
      <c r="AP12" s="472">
        <f>AR12+AT12+AV12</f>
        <v>33849.6005</v>
      </c>
      <c r="AQ12" s="472">
        <f>AS12+AU12+AW12</f>
        <v>0</v>
      </c>
      <c r="AR12" s="472">
        <f>Rappel_2021!BD12*'Données de référence'!$B$3+Rappel_2021!BE12*'Données de référence'!$B$2+Rappel_2021!BF12*'Données de référence'!$B$4+Rappel_2021!BG12</f>
        <v>0</v>
      </c>
      <c r="AS12" s="472">
        <f>BH12</f>
        <v>0</v>
      </c>
      <c r="AT12" s="472">
        <f>Rappel_2021!BI12*'Données de référence'!$C$3+Rappel_2021!BJ12*'Données de référence'!$C$2+Rappel_2021!BK12*'Données de référence'!$C$4+Rappel_2021!BL12</f>
        <v>0</v>
      </c>
      <c r="AU12" s="472">
        <f>BM12</f>
        <v>0</v>
      </c>
      <c r="AV12" s="472">
        <f>(AX12+AZ12+BB12)*1.0369</f>
        <v>33849.6005</v>
      </c>
      <c r="AW12" s="472">
        <f>(AY12+BA12+BC12)*1.0369</f>
        <v>0</v>
      </c>
      <c r="AX12" s="472">
        <f>Rappel_2021!BN12*'Données de référence'!$D$3+Rappel_2021!BO12*'Données de référence'!$D$2+Rappel_2021!BP12*'Données de référence'!$D$4+Rappel_2021!BQ12</f>
        <v>2950</v>
      </c>
      <c r="AY12" s="472">
        <f>BR12</f>
        <v>0</v>
      </c>
      <c r="AZ12" s="472">
        <f>Rappel_2021!BS12*'Données de référence'!$D$3+Rappel_2021!BT12*'Données de référence'!$D$2+Rappel_2021!BU12*'Données de référence'!$D$4+Rappel_2021!BV12</f>
        <v>29695</v>
      </c>
      <c r="BA12" s="472">
        <f>BW12</f>
        <v>0</v>
      </c>
      <c r="BB12" s="472">
        <f>Rappel_2021!BX12*'Données de référence'!$D$3+Rappel_2021!BY12*'Données de référence'!$D$2+Rappel_2021!BZ12*'Données de référence'!$D$4+Rappel_2021!CA12</f>
        <v>0</v>
      </c>
      <c r="BC12" s="472">
        <f>CB12</f>
        <v>0</v>
      </c>
      <c r="BD12" s="334"/>
      <c r="BE12" s="334"/>
      <c r="BF12" s="334"/>
      <c r="BG12" s="334"/>
      <c r="BH12" s="334"/>
      <c r="BI12" s="339"/>
      <c r="BJ12" s="339"/>
      <c r="BK12" s="339"/>
      <c r="BL12" s="339"/>
      <c r="BM12" s="339"/>
      <c r="BN12" s="473">
        <v>25</v>
      </c>
      <c r="BO12" s="473"/>
      <c r="BP12" s="473"/>
      <c r="BQ12" s="473"/>
      <c r="BR12" s="473"/>
      <c r="BS12" s="473">
        <v>90</v>
      </c>
      <c r="BT12" s="473"/>
      <c r="BU12" s="473">
        <v>175</v>
      </c>
      <c r="BV12" s="473">
        <v>3500</v>
      </c>
      <c r="BW12" s="340"/>
      <c r="BX12" s="340"/>
      <c r="BY12" s="340"/>
      <c r="BZ12" s="340"/>
      <c r="CA12" s="340"/>
      <c r="CB12" s="340"/>
    </row>
    <row r="13" spans="1:81" s="335" customFormat="1" ht="24" customHeight="1" x14ac:dyDescent="0.3">
      <c r="A13" s="330">
        <v>6</v>
      </c>
      <c r="B13" s="330">
        <v>1</v>
      </c>
      <c r="C13" s="330" t="s">
        <v>97</v>
      </c>
      <c r="D13" s="330" t="s">
        <v>98</v>
      </c>
      <c r="E13" s="341" t="s">
        <v>132</v>
      </c>
      <c r="F13" s="526">
        <v>12</v>
      </c>
      <c r="G13" s="529" t="s">
        <v>840</v>
      </c>
      <c r="H13" s="529"/>
      <c r="I13" s="521" t="s">
        <v>162</v>
      </c>
      <c r="J13" s="521" t="s">
        <v>163</v>
      </c>
      <c r="K13" s="549" t="s">
        <v>878</v>
      </c>
      <c r="L13" s="329" t="s">
        <v>103</v>
      </c>
      <c r="M13" s="329"/>
      <c r="N13" s="329" t="s">
        <v>104</v>
      </c>
      <c r="O13" s="329" t="s">
        <v>165</v>
      </c>
      <c r="P13" s="330" t="s">
        <v>879</v>
      </c>
      <c r="Q13" s="329"/>
      <c r="R13" s="329"/>
      <c r="S13" s="329" t="s">
        <v>107</v>
      </c>
      <c r="T13" s="329" t="s">
        <v>842</v>
      </c>
      <c r="U13" s="330"/>
      <c r="V13" s="330"/>
      <c r="W13" s="330"/>
      <c r="X13" s="330"/>
      <c r="Y13" s="330"/>
      <c r="Z13" s="330"/>
      <c r="AA13" s="330" t="s">
        <v>169</v>
      </c>
      <c r="AB13" s="330" t="s">
        <v>143</v>
      </c>
      <c r="AC13" s="332">
        <f t="shared" si="20"/>
        <v>136196.815</v>
      </c>
      <c r="AD13" s="470">
        <f t="shared" si="21"/>
        <v>0</v>
      </c>
      <c r="AE13" s="470">
        <f t="shared" si="22"/>
        <v>0</v>
      </c>
      <c r="AF13" s="333">
        <f t="shared" si="23"/>
        <v>136196.815</v>
      </c>
      <c r="AG13" s="471">
        <f t="shared" si="24"/>
        <v>136196.815</v>
      </c>
      <c r="AH13" s="470">
        <f t="shared" si="25"/>
        <v>0</v>
      </c>
      <c r="AI13" s="470">
        <f t="shared" si="26"/>
        <v>0</v>
      </c>
      <c r="AJ13" s="470">
        <f t="shared" si="27"/>
        <v>0</v>
      </c>
      <c r="AK13" s="470">
        <f t="shared" si="28"/>
        <v>0</v>
      </c>
      <c r="AL13" s="470">
        <f t="shared" si="29"/>
        <v>0</v>
      </c>
      <c r="AM13" s="470">
        <f t="shared" si="30"/>
        <v>136196.815</v>
      </c>
      <c r="AN13" s="470">
        <f t="shared" si="31"/>
        <v>0</v>
      </c>
      <c r="AO13" s="472">
        <f t="shared" si="32"/>
        <v>136196.815</v>
      </c>
      <c r="AP13" s="472">
        <f t="shared" si="33"/>
        <v>136196.815</v>
      </c>
      <c r="AQ13" s="472">
        <f t="shared" si="34"/>
        <v>0</v>
      </c>
      <c r="AR13" s="472">
        <f>Rappel_2021!BD13*'Données de référence'!$B$3+Rappel_2021!BE13*'Données de référence'!$B$2+Rappel_2021!BF13*'Données de référence'!$B$4+Rappel_2021!BG13</f>
        <v>0</v>
      </c>
      <c r="AS13" s="472">
        <f t="shared" si="35"/>
        <v>0</v>
      </c>
      <c r="AT13" s="472">
        <f>Rappel_2021!BI13*'Données de référence'!$C$3+Rappel_2021!BJ13*'Données de référence'!$C$2+Rappel_2021!BK13*'Données de référence'!$C$4+Rappel_2021!BL13</f>
        <v>0</v>
      </c>
      <c r="AU13" s="472">
        <f t="shared" si="36"/>
        <v>0</v>
      </c>
      <c r="AV13" s="472">
        <f t="shared" si="37"/>
        <v>136196.815</v>
      </c>
      <c r="AW13" s="472">
        <f t="shared" si="38"/>
        <v>0</v>
      </c>
      <c r="AX13" s="472">
        <f>Rappel_2021!BN13*'Données de référence'!$D$3+Rappel_2021!BO13*'Données de référence'!$D$2+Rappel_2021!BP13*'Données de référence'!$D$4+Rappel_2021!BQ13</f>
        <v>0</v>
      </c>
      <c r="AY13" s="472">
        <f t="shared" si="39"/>
        <v>0</v>
      </c>
      <c r="AZ13" s="472">
        <f>Rappel_2021!BS13*'Données de référence'!$D$3+Rappel_2021!BT13*'Données de référence'!$D$2+Rappel_2021!BU13*'Données de référence'!$D$4+Rappel_2021!BV13</f>
        <v>131350</v>
      </c>
      <c r="BA13" s="472">
        <f t="shared" si="40"/>
        <v>0</v>
      </c>
      <c r="BB13" s="472">
        <f>Rappel_2021!BX13*'Données de référence'!$D$3+Rappel_2021!BY13*'Données de référence'!$D$2+Rappel_2021!BZ13*'Données de référence'!$D$4+Rappel_2021!CA13</f>
        <v>0</v>
      </c>
      <c r="BC13" s="472">
        <f t="shared" si="19"/>
        <v>0</v>
      </c>
      <c r="BD13" s="334"/>
      <c r="BE13" s="334"/>
      <c r="BF13" s="334"/>
      <c r="BG13" s="334"/>
      <c r="BH13" s="334"/>
      <c r="BI13" s="339"/>
      <c r="BJ13" s="339"/>
      <c r="BK13" s="339"/>
      <c r="BL13" s="339"/>
      <c r="BM13" s="339"/>
      <c r="BN13" s="340"/>
      <c r="BO13" s="340"/>
      <c r="BP13" s="340"/>
      <c r="BQ13" s="340"/>
      <c r="BR13" s="340"/>
      <c r="BS13" s="340">
        <v>350</v>
      </c>
      <c r="BT13" s="340"/>
      <c r="BU13" s="340">
        <v>450</v>
      </c>
      <c r="BV13" s="340">
        <v>50000</v>
      </c>
      <c r="BW13" s="340"/>
      <c r="BX13" s="340"/>
      <c r="BY13" s="340"/>
      <c r="BZ13" s="340"/>
      <c r="CA13" s="340"/>
      <c r="CB13" s="340"/>
    </row>
    <row r="14" spans="1:81" s="335" customFormat="1" ht="128.25" customHeight="1" x14ac:dyDescent="0.3">
      <c r="A14" s="330">
        <v>6</v>
      </c>
      <c r="B14" s="330">
        <v>1</v>
      </c>
      <c r="C14" s="329" t="s">
        <v>97</v>
      </c>
      <c r="D14" s="330" t="s">
        <v>98</v>
      </c>
      <c r="E14" s="357" t="s">
        <v>132</v>
      </c>
      <c r="F14" s="526">
        <v>13</v>
      </c>
      <c r="G14" s="529" t="s">
        <v>840</v>
      </c>
      <c r="H14" s="529"/>
      <c r="I14" s="521" t="s">
        <v>603</v>
      </c>
      <c r="J14" s="521" t="s">
        <v>880</v>
      </c>
      <c r="K14" s="367" t="s">
        <v>881</v>
      </c>
      <c r="L14" s="330" t="s">
        <v>114</v>
      </c>
      <c r="M14" s="330"/>
      <c r="N14" s="330" t="s">
        <v>204</v>
      </c>
      <c r="O14" s="337" t="s">
        <v>105</v>
      </c>
      <c r="P14" s="330" t="s">
        <v>882</v>
      </c>
      <c r="Q14" s="330"/>
      <c r="R14" s="330"/>
      <c r="S14" s="330" t="s">
        <v>125</v>
      </c>
      <c r="T14" s="330" t="s">
        <v>883</v>
      </c>
      <c r="U14" s="330"/>
      <c r="V14" s="330"/>
      <c r="W14" s="330"/>
      <c r="X14" s="330"/>
      <c r="Y14" s="330"/>
      <c r="Z14" s="330"/>
      <c r="AA14" s="330" t="s">
        <v>142</v>
      </c>
      <c r="AB14" s="330" t="s">
        <v>143</v>
      </c>
      <c r="AC14" s="332">
        <f t="shared" si="20"/>
        <v>23962.758999999998</v>
      </c>
      <c r="AD14" s="470">
        <f t="shared" si="21"/>
        <v>0</v>
      </c>
      <c r="AE14" s="470">
        <f t="shared" si="22"/>
        <v>0</v>
      </c>
      <c r="AF14" s="333">
        <f t="shared" si="23"/>
        <v>23962.758999999998</v>
      </c>
      <c r="AG14" s="471">
        <f t="shared" si="24"/>
        <v>23962.758999999998</v>
      </c>
      <c r="AH14" s="470">
        <f t="shared" si="25"/>
        <v>0</v>
      </c>
      <c r="AI14" s="470">
        <f t="shared" si="26"/>
        <v>0</v>
      </c>
      <c r="AJ14" s="470">
        <f t="shared" si="27"/>
        <v>0</v>
      </c>
      <c r="AK14" s="470">
        <f t="shared" si="28"/>
        <v>0</v>
      </c>
      <c r="AL14" s="470">
        <f t="shared" si="29"/>
        <v>0</v>
      </c>
      <c r="AM14" s="470">
        <f t="shared" si="30"/>
        <v>23962.758999999998</v>
      </c>
      <c r="AN14" s="470">
        <f t="shared" si="31"/>
        <v>0</v>
      </c>
      <c r="AO14" s="472">
        <f t="shared" si="32"/>
        <v>23962.758999999998</v>
      </c>
      <c r="AP14" s="472">
        <f t="shared" si="33"/>
        <v>23962.758999999998</v>
      </c>
      <c r="AQ14" s="472">
        <f t="shared" si="34"/>
        <v>0</v>
      </c>
      <c r="AR14" s="472">
        <f>Rappel_2021!BD14*'Données de référence'!$B$3+Rappel_2021!BE14*'Données de référence'!$B$2+Rappel_2021!BF14*'Données de référence'!$B$4+Rappel_2021!BG14</f>
        <v>0</v>
      </c>
      <c r="AS14" s="472">
        <f t="shared" si="35"/>
        <v>0</v>
      </c>
      <c r="AT14" s="472">
        <f>Rappel_2021!BI14*'Données de référence'!$C$3+Rappel_2021!BJ14*'Données de référence'!$C$2+Rappel_2021!BK14*'Données de référence'!$C$4+Rappel_2021!BL14</f>
        <v>0</v>
      </c>
      <c r="AU14" s="472">
        <f t="shared" si="36"/>
        <v>0</v>
      </c>
      <c r="AV14" s="472">
        <f t="shared" si="37"/>
        <v>23962.758999999998</v>
      </c>
      <c r="AW14" s="472">
        <f t="shared" si="38"/>
        <v>0</v>
      </c>
      <c r="AX14" s="472">
        <f>Rappel_2021!BN14*'Données de référence'!$D$3+Rappel_2021!BO14*'Données de référence'!$D$2+Rappel_2021!BP14*'Données de référence'!$D$4+Rappel_2021!BQ14</f>
        <v>3540</v>
      </c>
      <c r="AY14" s="472">
        <f t="shared" si="39"/>
        <v>0</v>
      </c>
      <c r="AZ14" s="472">
        <f>Rappel_2021!BS14*'Données de référence'!$D$3+Rappel_2021!BT14*'Données de référence'!$D$2+Rappel_2021!BU14*'Données de référence'!$D$4+Rappel_2021!BV14</f>
        <v>19570</v>
      </c>
      <c r="BA14" s="472">
        <f t="shared" si="40"/>
        <v>0</v>
      </c>
      <c r="BB14" s="472">
        <f>Rappel_2021!BX14*'Données de référence'!$D$3+Rappel_2021!BY14*'Données de référence'!$D$2+Rappel_2021!BZ14*'Données de référence'!$D$4+Rappel_2021!CA14</f>
        <v>0</v>
      </c>
      <c r="BC14" s="472">
        <f t="shared" si="19"/>
        <v>0</v>
      </c>
      <c r="BD14" s="334"/>
      <c r="BE14" s="334"/>
      <c r="BF14" s="334"/>
      <c r="BG14" s="334"/>
      <c r="BH14" s="334"/>
      <c r="BI14" s="339"/>
      <c r="BJ14" s="339"/>
      <c r="BK14" s="339"/>
      <c r="BL14" s="339"/>
      <c r="BM14" s="339"/>
      <c r="BN14" s="340">
        <v>30</v>
      </c>
      <c r="BO14" s="340"/>
      <c r="BP14" s="340"/>
      <c r="BQ14" s="340"/>
      <c r="BR14" s="340"/>
      <c r="BS14" s="340">
        <v>15</v>
      </c>
      <c r="BT14" s="340"/>
      <c r="BU14" s="340">
        <v>200</v>
      </c>
      <c r="BV14" s="340"/>
      <c r="BW14" s="340"/>
      <c r="BX14" s="340"/>
      <c r="BY14" s="340"/>
      <c r="BZ14" s="340"/>
      <c r="CA14" s="340"/>
      <c r="CB14" s="340"/>
    </row>
    <row r="15" spans="1:81" s="335" customFormat="1" ht="31.5" customHeight="1" x14ac:dyDescent="0.3">
      <c r="A15" s="357">
        <v>6</v>
      </c>
      <c r="B15" s="357">
        <v>1</v>
      </c>
      <c r="C15" s="330" t="s">
        <v>97</v>
      </c>
      <c r="D15" s="330" t="s">
        <v>98</v>
      </c>
      <c r="E15" s="341" t="s">
        <v>132</v>
      </c>
      <c r="F15" s="526">
        <v>14</v>
      </c>
      <c r="G15" s="529" t="s">
        <v>840</v>
      </c>
      <c r="H15" s="529"/>
      <c r="I15" s="521" t="s">
        <v>884</v>
      </c>
      <c r="J15" s="521" t="s">
        <v>885</v>
      </c>
      <c r="K15" s="513" t="s">
        <v>886</v>
      </c>
      <c r="L15" s="330" t="s">
        <v>114</v>
      </c>
      <c r="M15" s="357" t="s">
        <v>887</v>
      </c>
      <c r="N15" s="330" t="s">
        <v>204</v>
      </c>
      <c r="O15" s="330"/>
      <c r="P15" s="330" t="s">
        <v>888</v>
      </c>
      <c r="Q15" s="330"/>
      <c r="R15" s="330"/>
      <c r="S15" s="330" t="s">
        <v>155</v>
      </c>
      <c r="T15" s="501" t="s">
        <v>874</v>
      </c>
      <c r="U15" s="330" t="s">
        <v>125</v>
      </c>
      <c r="V15" s="501" t="s">
        <v>889</v>
      </c>
      <c r="W15" s="330"/>
      <c r="X15" s="330"/>
      <c r="Y15" s="330"/>
      <c r="Z15" s="330"/>
      <c r="AA15" s="330" t="s">
        <v>890</v>
      </c>
      <c r="AB15" s="330" t="s">
        <v>292</v>
      </c>
      <c r="AC15" s="332">
        <f>AD15+AE15+AF15</f>
        <v>48013.64</v>
      </c>
      <c r="AD15" s="470">
        <f>AI15+AJ15</f>
        <v>0</v>
      </c>
      <c r="AE15" s="470">
        <f>AK15+AL15</f>
        <v>23542.800000000003</v>
      </c>
      <c r="AF15" s="333">
        <f>(AM15+AN15)</f>
        <v>24470.84</v>
      </c>
      <c r="AG15" s="471">
        <f>AI15+AK15+AM15</f>
        <v>48013.64</v>
      </c>
      <c r="AH15" s="470">
        <f>AJ15+AL15+AN15</f>
        <v>0</v>
      </c>
      <c r="AI15" s="470">
        <f>0.8*AR15</f>
        <v>0</v>
      </c>
      <c r="AJ15" s="470">
        <f>0.8*AS15</f>
        <v>0</v>
      </c>
      <c r="AK15" s="470">
        <f>0.8*AT15</f>
        <v>23542.800000000003</v>
      </c>
      <c r="AL15" s="470">
        <f>0.8*AU15</f>
        <v>0</v>
      </c>
      <c r="AM15" s="470">
        <f>AV15</f>
        <v>24470.84</v>
      </c>
      <c r="AN15" s="470">
        <f>AW15</f>
        <v>0</v>
      </c>
      <c r="AO15" s="472">
        <f>AP15+AQ15</f>
        <v>53899.34</v>
      </c>
      <c r="AP15" s="472">
        <f>AR15+AT15+AV15</f>
        <v>53899.34</v>
      </c>
      <c r="AQ15" s="472">
        <f>AS15+AU15+AW15</f>
        <v>0</v>
      </c>
      <c r="AR15" s="472">
        <f>Rappel_2021!BD15*'Données de référence'!$B$3+Rappel_2021!BE15*'Données de référence'!$B$2+Rappel_2021!BF15*'Données de référence'!$B$4+Rappel_2021!BG15</f>
        <v>0</v>
      </c>
      <c r="AS15" s="472">
        <f>BH15</f>
        <v>0</v>
      </c>
      <c r="AT15" s="472">
        <f>Rappel_2021!BI15*'Données de référence'!$C$3+Rappel_2021!BJ15*'Données de référence'!$C$2+Rappel_2021!BK15*'Données de référence'!$C$4+Rappel_2021!BL15</f>
        <v>29428.5</v>
      </c>
      <c r="AU15" s="472">
        <f>BM15</f>
        <v>0</v>
      </c>
      <c r="AV15" s="472">
        <f>(AX15+AZ15+BB15)*1.0369</f>
        <v>24470.84</v>
      </c>
      <c r="AW15" s="472">
        <f>(AY15+BA15+BC15)*1.0369</f>
        <v>0</v>
      </c>
      <c r="AX15" s="472">
        <f>Rappel_2021!BN15*'Données de référence'!$D$3+Rappel_2021!BO15*'Données de référence'!$D$2+Rappel_2021!BP15*'Données de référence'!$D$4+Rappel_2021!BQ15</f>
        <v>0</v>
      </c>
      <c r="AY15" s="472">
        <f>BR15</f>
        <v>0</v>
      </c>
      <c r="AZ15" s="472">
        <f>Rappel_2021!BS15*'Données de référence'!$D$3+Rappel_2021!BT15*'Données de référence'!$D$2+Rappel_2021!BU15*'Données de référence'!$D$4+Rappel_2021!BV15</f>
        <v>23600</v>
      </c>
      <c r="BA15" s="472">
        <f>BW15</f>
        <v>0</v>
      </c>
      <c r="BB15" s="472">
        <f>Rappel_2021!BX15*'Données de référence'!$D$3+Rappel_2021!BY15*'Données de référence'!$D$2+Rappel_2021!BZ15*'Données de référence'!$D$4+Rappel_2021!CA15</f>
        <v>0</v>
      </c>
      <c r="BC15" s="472">
        <f>CB15</f>
        <v>0</v>
      </c>
      <c r="BD15" s="334"/>
      <c r="BE15" s="334"/>
      <c r="BF15" s="334"/>
      <c r="BG15" s="334"/>
      <c r="BH15" s="334"/>
      <c r="BI15" s="339"/>
      <c r="BJ15" s="339">
        <v>150</v>
      </c>
      <c r="BK15" s="339">
        <v>100</v>
      </c>
      <c r="BL15" s="339">
        <v>5000</v>
      </c>
      <c r="BM15" s="339"/>
      <c r="BN15" s="340"/>
      <c r="BO15" s="340"/>
      <c r="BP15" s="340"/>
      <c r="BQ15" s="340"/>
      <c r="BR15" s="340"/>
      <c r="BS15" s="340">
        <v>200</v>
      </c>
      <c r="BT15" s="340"/>
      <c r="BU15" s="340"/>
      <c r="BV15" s="340"/>
      <c r="BW15" s="340"/>
      <c r="BX15" s="340"/>
      <c r="BY15" s="340"/>
      <c r="BZ15" s="340"/>
      <c r="CA15" s="340"/>
      <c r="CB15" s="340"/>
    </row>
    <row r="16" spans="1:81" s="335" customFormat="1" ht="38.25" customHeight="1" x14ac:dyDescent="0.3">
      <c r="A16" s="357">
        <v>5</v>
      </c>
      <c r="B16" s="357">
        <v>1</v>
      </c>
      <c r="C16" s="343" t="s">
        <v>97</v>
      </c>
      <c r="D16" s="357" t="s">
        <v>170</v>
      </c>
      <c r="E16" s="341" t="s">
        <v>171</v>
      </c>
      <c r="F16" s="526">
        <v>15</v>
      </c>
      <c r="G16" s="528" t="s">
        <v>840</v>
      </c>
      <c r="H16" s="528"/>
      <c r="I16" s="521" t="s">
        <v>172</v>
      </c>
      <c r="J16" s="521" t="s">
        <v>891</v>
      </c>
      <c r="K16" s="367" t="s">
        <v>892</v>
      </c>
      <c r="L16" s="330" t="s">
        <v>103</v>
      </c>
      <c r="M16" s="474"/>
      <c r="N16" s="330" t="s">
        <v>104</v>
      </c>
      <c r="O16" s="330" t="s">
        <v>105</v>
      </c>
      <c r="P16" s="330" t="s">
        <v>893</v>
      </c>
      <c r="Q16" s="330"/>
      <c r="R16" s="330"/>
      <c r="S16" s="330" t="s">
        <v>155</v>
      </c>
      <c r="T16" s="330" t="s">
        <v>874</v>
      </c>
      <c r="U16" s="330"/>
      <c r="V16" s="330"/>
      <c r="W16" s="330"/>
      <c r="X16" s="330"/>
      <c r="Y16" s="330"/>
      <c r="Z16" s="330"/>
      <c r="AA16" s="330" t="s">
        <v>126</v>
      </c>
      <c r="AB16" s="330" t="s">
        <v>127</v>
      </c>
      <c r="AC16" s="332">
        <f t="shared" si="20"/>
        <v>24762</v>
      </c>
      <c r="AD16" s="470">
        <f t="shared" si="21"/>
        <v>0</v>
      </c>
      <c r="AE16" s="470">
        <f t="shared" si="22"/>
        <v>24762</v>
      </c>
      <c r="AF16" s="333">
        <f t="shared" si="23"/>
        <v>0</v>
      </c>
      <c r="AG16" s="471">
        <f t="shared" si="24"/>
        <v>24762</v>
      </c>
      <c r="AH16" s="470">
        <f t="shared" si="25"/>
        <v>0</v>
      </c>
      <c r="AI16" s="470">
        <f t="shared" si="26"/>
        <v>0</v>
      </c>
      <c r="AJ16" s="470">
        <f t="shared" si="27"/>
        <v>0</v>
      </c>
      <c r="AK16" s="470">
        <f t="shared" si="28"/>
        <v>24762</v>
      </c>
      <c r="AL16" s="470">
        <f t="shared" si="29"/>
        <v>0</v>
      </c>
      <c r="AM16" s="470">
        <f t="shared" si="30"/>
        <v>0</v>
      </c>
      <c r="AN16" s="470">
        <f t="shared" si="31"/>
        <v>0</v>
      </c>
      <c r="AO16" s="472">
        <f t="shared" si="32"/>
        <v>30952.5</v>
      </c>
      <c r="AP16" s="472">
        <f t="shared" si="33"/>
        <v>30952.5</v>
      </c>
      <c r="AQ16" s="472">
        <f t="shared" si="34"/>
        <v>0</v>
      </c>
      <c r="AR16" s="472">
        <f>Rappel_2021!BD16*'Données de référence'!$B$3+Rappel_2021!BE16*'Données de référence'!$B$2+Rappel_2021!BF16*'Données de référence'!$B$4+Rappel_2021!BG16</f>
        <v>0</v>
      </c>
      <c r="AS16" s="472">
        <f t="shared" si="35"/>
        <v>0</v>
      </c>
      <c r="AT16" s="472">
        <f>Rappel_2021!BI16*'Données de référence'!$C$3+Rappel_2021!BJ16*'Données de référence'!$C$2+Rappel_2021!BK16*'Données de référence'!$C$4+Rappel_2021!BL16</f>
        <v>30952.5</v>
      </c>
      <c r="AU16" s="472">
        <f t="shared" si="36"/>
        <v>0</v>
      </c>
      <c r="AV16" s="472">
        <f t="shared" si="37"/>
        <v>0</v>
      </c>
      <c r="AW16" s="472">
        <f t="shared" si="38"/>
        <v>0</v>
      </c>
      <c r="AX16" s="472">
        <f>Rappel_2021!BN16*'Données de référence'!$D$3+Rappel_2021!BO16*'Données de référence'!$D$2+Rappel_2021!BP16*'Données de référence'!$D$4+Rappel_2021!BQ16</f>
        <v>0</v>
      </c>
      <c r="AY16" s="472">
        <f t="shared" si="39"/>
        <v>0</v>
      </c>
      <c r="AZ16" s="472">
        <f>Rappel_2021!BS16*'Données de référence'!$D$3+Rappel_2021!BT16*'Données de référence'!$D$2+Rappel_2021!BU16*'Données de référence'!$D$4+Rappel_2021!BV16</f>
        <v>0</v>
      </c>
      <c r="BA16" s="472">
        <f t="shared" si="40"/>
        <v>0</v>
      </c>
      <c r="BB16" s="472">
        <f>Rappel_2021!BX16*'Données de référence'!$D$3+Rappel_2021!BY16*'Données de référence'!$D$2+Rappel_2021!BZ16*'Données de référence'!$D$4+Rappel_2021!CA16</f>
        <v>0</v>
      </c>
      <c r="BC16" s="472">
        <f t="shared" si="19"/>
        <v>0</v>
      </c>
      <c r="BD16" s="334"/>
      <c r="BE16" s="334"/>
      <c r="BF16" s="334"/>
      <c r="BG16" s="334"/>
      <c r="BH16" s="334"/>
      <c r="BI16" s="339">
        <v>150</v>
      </c>
      <c r="BJ16" s="339">
        <v>150</v>
      </c>
      <c r="BK16" s="339"/>
      <c r="BL16" s="339"/>
      <c r="BM16" s="339"/>
      <c r="BN16" s="340"/>
      <c r="BO16" s="340"/>
      <c r="BP16" s="340"/>
      <c r="BQ16" s="340"/>
      <c r="BR16" s="340"/>
      <c r="BS16" s="340"/>
      <c r="BT16" s="340"/>
      <c r="BU16" s="340"/>
      <c r="BV16" s="340"/>
      <c r="BW16" s="340"/>
      <c r="BX16" s="340"/>
      <c r="BY16" s="340"/>
      <c r="BZ16" s="340"/>
      <c r="CA16" s="340"/>
      <c r="CB16" s="340"/>
    </row>
    <row r="17" spans="1:81" s="335" customFormat="1" ht="29.25" customHeight="1" x14ac:dyDescent="0.3">
      <c r="A17" s="330">
        <v>6</v>
      </c>
      <c r="B17" s="330">
        <v>1</v>
      </c>
      <c r="C17" s="330" t="s">
        <v>97</v>
      </c>
      <c r="D17" s="330" t="s">
        <v>98</v>
      </c>
      <c r="E17" s="341" t="s">
        <v>175</v>
      </c>
      <c r="F17" s="526">
        <v>16</v>
      </c>
      <c r="G17" s="529" t="s">
        <v>840</v>
      </c>
      <c r="H17" s="529"/>
      <c r="I17" s="521" t="s">
        <v>894</v>
      </c>
      <c r="J17" s="521" t="s">
        <v>895</v>
      </c>
      <c r="K17" s="349" t="s">
        <v>896</v>
      </c>
      <c r="L17" s="330" t="s">
        <v>114</v>
      </c>
      <c r="M17" s="330"/>
      <c r="N17" s="330" t="s">
        <v>115</v>
      </c>
      <c r="O17" s="330" t="s">
        <v>116</v>
      </c>
      <c r="P17" s="330" t="s">
        <v>897</v>
      </c>
      <c r="Q17" s="330"/>
      <c r="R17" s="330"/>
      <c r="S17" s="330" t="s">
        <v>107</v>
      </c>
      <c r="T17" s="330" t="s">
        <v>898</v>
      </c>
      <c r="U17" s="330"/>
      <c r="V17" s="330"/>
      <c r="W17" s="330"/>
      <c r="X17" s="330"/>
      <c r="Y17" s="330"/>
      <c r="Z17" s="330"/>
      <c r="AA17" s="330" t="s">
        <v>398</v>
      </c>
      <c r="AB17" s="330" t="s">
        <v>143</v>
      </c>
      <c r="AC17" s="332">
        <f t="shared" si="20"/>
        <v>84351.814999999988</v>
      </c>
      <c r="AD17" s="470">
        <f t="shared" si="21"/>
        <v>0</v>
      </c>
      <c r="AE17" s="470">
        <f t="shared" si="22"/>
        <v>0</v>
      </c>
      <c r="AF17" s="333">
        <f t="shared" si="23"/>
        <v>84351.814999999988</v>
      </c>
      <c r="AG17" s="471">
        <f t="shared" si="24"/>
        <v>84351.814999999988</v>
      </c>
      <c r="AH17" s="470">
        <f t="shared" si="25"/>
        <v>0</v>
      </c>
      <c r="AI17" s="470">
        <f t="shared" si="26"/>
        <v>0</v>
      </c>
      <c r="AJ17" s="470">
        <f t="shared" si="27"/>
        <v>0</v>
      </c>
      <c r="AK17" s="470">
        <f t="shared" si="28"/>
        <v>0</v>
      </c>
      <c r="AL17" s="470">
        <f t="shared" si="29"/>
        <v>0</v>
      </c>
      <c r="AM17" s="470">
        <f t="shared" si="30"/>
        <v>84351.814999999988</v>
      </c>
      <c r="AN17" s="470">
        <f t="shared" si="31"/>
        <v>0</v>
      </c>
      <c r="AO17" s="472">
        <f t="shared" si="32"/>
        <v>84351.814999999988</v>
      </c>
      <c r="AP17" s="472">
        <f t="shared" si="33"/>
        <v>84351.814999999988</v>
      </c>
      <c r="AQ17" s="472">
        <f t="shared" si="34"/>
        <v>0</v>
      </c>
      <c r="AR17" s="472">
        <f>Rappel_2021!BD17*'Données de référence'!$B$3+Rappel_2021!BE17*'Données de référence'!$B$2+Rappel_2021!BF17*'Données de référence'!$B$4+Rappel_2021!BG17</f>
        <v>0</v>
      </c>
      <c r="AS17" s="472">
        <f t="shared" si="35"/>
        <v>0</v>
      </c>
      <c r="AT17" s="472">
        <f>Rappel_2021!BI17*'Données de référence'!$C$3+Rappel_2021!BJ17*'Données de référence'!$C$2+Rappel_2021!BK17*'Données de référence'!$C$4+Rappel_2021!BL17</f>
        <v>0</v>
      </c>
      <c r="AU17" s="472">
        <f t="shared" si="36"/>
        <v>0</v>
      </c>
      <c r="AV17" s="472">
        <f t="shared" si="37"/>
        <v>84351.814999999988</v>
      </c>
      <c r="AW17" s="472">
        <f t="shared" si="38"/>
        <v>0</v>
      </c>
      <c r="AX17" s="472">
        <f>Rappel_2021!BN17*'Données de référence'!$D$3+Rappel_2021!BO17*'Données de référence'!$D$2+Rappel_2021!BP17*'Données de référence'!$D$4+Rappel_2021!BQ17</f>
        <v>0</v>
      </c>
      <c r="AY17" s="472">
        <f t="shared" si="39"/>
        <v>0</v>
      </c>
      <c r="AZ17" s="472">
        <f>Rappel_2021!BS17*'Données de référence'!$D$3+Rappel_2021!BT17*'Données de référence'!$D$2+Rappel_2021!BU17*'Données de référence'!$D$4+Rappel_2021!BV17</f>
        <v>81350</v>
      </c>
      <c r="BA17" s="472">
        <f t="shared" si="40"/>
        <v>0</v>
      </c>
      <c r="BB17" s="472">
        <f>Rappel_2021!BX17*'Données de référence'!$D$3+Rappel_2021!BY17*'Données de référence'!$D$2+Rappel_2021!BZ17*'Données de référence'!$D$4+Rappel_2021!CA17</f>
        <v>0</v>
      </c>
      <c r="BC17" s="472">
        <f t="shared" si="19"/>
        <v>0</v>
      </c>
      <c r="BD17" s="334"/>
      <c r="BE17" s="334"/>
      <c r="BF17" s="334"/>
      <c r="BG17" s="334"/>
      <c r="BH17" s="334"/>
      <c r="BI17" s="339"/>
      <c r="BJ17" s="339"/>
      <c r="BK17" s="339"/>
      <c r="BL17" s="339"/>
      <c r="BM17" s="339"/>
      <c r="BN17" s="340"/>
      <c r="BO17" s="340"/>
      <c r="BP17" s="340"/>
      <c r="BQ17" s="340"/>
      <c r="BR17" s="340"/>
      <c r="BS17" s="473">
        <v>400</v>
      </c>
      <c r="BT17" s="473"/>
      <c r="BU17" s="473">
        <v>350</v>
      </c>
      <c r="BV17" s="473">
        <v>3000</v>
      </c>
      <c r="BW17" s="340"/>
      <c r="BX17" s="340"/>
      <c r="BY17" s="340"/>
      <c r="BZ17" s="340"/>
      <c r="CA17" s="340"/>
      <c r="CB17" s="340"/>
    </row>
    <row r="18" spans="1:81" s="335" customFormat="1" ht="24" customHeight="1" x14ac:dyDescent="0.3">
      <c r="A18" s="330">
        <v>6</v>
      </c>
      <c r="B18" s="330">
        <v>1</v>
      </c>
      <c r="C18" s="330" t="s">
        <v>97</v>
      </c>
      <c r="D18" s="330" t="s">
        <v>98</v>
      </c>
      <c r="E18" s="341" t="s">
        <v>175</v>
      </c>
      <c r="F18" s="526">
        <v>17</v>
      </c>
      <c r="G18" s="529" t="s">
        <v>840</v>
      </c>
      <c r="H18" s="529"/>
      <c r="I18" s="521" t="s">
        <v>176</v>
      </c>
      <c r="J18" s="561" t="s">
        <v>614</v>
      </c>
      <c r="K18" s="583" t="s">
        <v>899</v>
      </c>
      <c r="L18" s="330" t="s">
        <v>103</v>
      </c>
      <c r="M18" s="330"/>
      <c r="N18" s="330" t="s">
        <v>104</v>
      </c>
      <c r="O18" s="330" t="s">
        <v>165</v>
      </c>
      <c r="P18" s="330" t="s">
        <v>900</v>
      </c>
      <c r="Q18" s="330"/>
      <c r="R18" s="330"/>
      <c r="S18" s="330" t="s">
        <v>155</v>
      </c>
      <c r="T18" s="501" t="s">
        <v>874</v>
      </c>
      <c r="U18" s="330" t="s">
        <v>181</v>
      </c>
      <c r="V18" s="501" t="s">
        <v>182</v>
      </c>
      <c r="W18" s="330" t="s">
        <v>107</v>
      </c>
      <c r="X18" s="344" t="s">
        <v>849</v>
      </c>
      <c r="Y18" s="330"/>
      <c r="Z18" s="330"/>
      <c r="AA18" s="330" t="s">
        <v>901</v>
      </c>
      <c r="AB18" s="330" t="s">
        <v>185</v>
      </c>
      <c r="AC18" s="332">
        <f t="shared" si="20"/>
        <v>240078.37649999998</v>
      </c>
      <c r="AD18" s="470">
        <f t="shared" si="21"/>
        <v>22656</v>
      </c>
      <c r="AE18" s="470">
        <f t="shared" si="22"/>
        <v>0</v>
      </c>
      <c r="AF18" s="333">
        <f t="shared" si="23"/>
        <v>217422.37649999998</v>
      </c>
      <c r="AG18" s="471">
        <f t="shared" si="24"/>
        <v>240078.37649999998</v>
      </c>
      <c r="AH18" s="470">
        <f t="shared" si="25"/>
        <v>0</v>
      </c>
      <c r="AI18" s="470">
        <f t="shared" si="26"/>
        <v>22656</v>
      </c>
      <c r="AJ18" s="470">
        <f t="shared" si="27"/>
        <v>0</v>
      </c>
      <c r="AK18" s="470">
        <f t="shared" si="28"/>
        <v>0</v>
      </c>
      <c r="AL18" s="470">
        <f t="shared" si="29"/>
        <v>0</v>
      </c>
      <c r="AM18" s="470">
        <f t="shared" si="30"/>
        <v>217422.37649999998</v>
      </c>
      <c r="AN18" s="470">
        <f t="shared" si="31"/>
        <v>0</v>
      </c>
      <c r="AO18" s="472">
        <f t="shared" si="32"/>
        <v>245742.37649999998</v>
      </c>
      <c r="AP18" s="472">
        <f t="shared" si="33"/>
        <v>245742.37649999998</v>
      </c>
      <c r="AQ18" s="472">
        <f t="shared" si="34"/>
        <v>0</v>
      </c>
      <c r="AR18" s="472">
        <f>Rappel_2021!BD18*'Données de référence'!$B$3+Rappel_2021!BE18*'Données de référence'!$B$2+Rappel_2021!BF18*'Données de référence'!$B$4+Rappel_2021!BG18</f>
        <v>28320</v>
      </c>
      <c r="AS18" s="472">
        <f t="shared" si="35"/>
        <v>0</v>
      </c>
      <c r="AT18" s="472">
        <f>Rappel_2021!BI18*'Données de référence'!$C$3+Rappel_2021!BJ18*'Données de référence'!$C$2+Rappel_2021!BK18*'Données de référence'!$C$4+Rappel_2021!BL18</f>
        <v>0</v>
      </c>
      <c r="AU18" s="472">
        <f t="shared" si="36"/>
        <v>0</v>
      </c>
      <c r="AV18" s="472">
        <f t="shared" si="37"/>
        <v>217422.37649999998</v>
      </c>
      <c r="AW18" s="472">
        <f t="shared" si="38"/>
        <v>0</v>
      </c>
      <c r="AX18" s="472">
        <f>Rappel_2021!BN18*'Données de référence'!$D$3+Rappel_2021!BO18*'Données de référence'!$D$2+Rappel_2021!BP18*'Données de référence'!$D$4+Rappel_2021!BQ18</f>
        <v>0</v>
      </c>
      <c r="AY18" s="472">
        <f t="shared" si="39"/>
        <v>0</v>
      </c>
      <c r="AZ18" s="472">
        <f>Rappel_2021!BS18*'Données de référence'!$D$3+Rappel_2021!BT18*'Données de référence'!$D$2+Rappel_2021!BU18*'Données de référence'!$D$4+Rappel_2021!BV18</f>
        <v>209685</v>
      </c>
      <c r="BA18" s="472">
        <f t="shared" si="40"/>
        <v>0</v>
      </c>
      <c r="BB18" s="472">
        <f>Rappel_2021!BX18*'Données de référence'!$D$3+Rappel_2021!BY18*'Données de référence'!$D$2+Rappel_2021!BZ18*'Données de référence'!$D$4+Rappel_2021!CA18</f>
        <v>0</v>
      </c>
      <c r="BC18" s="472">
        <f t="shared" si="19"/>
        <v>0</v>
      </c>
      <c r="BD18" s="334">
        <v>240</v>
      </c>
      <c r="BE18" s="334"/>
      <c r="BF18" s="334"/>
      <c r="BG18" s="334"/>
      <c r="BH18" s="334"/>
      <c r="BI18" s="339"/>
      <c r="BJ18" s="339"/>
      <c r="BK18" s="339"/>
      <c r="BL18" s="339"/>
      <c r="BM18" s="339"/>
      <c r="BN18" s="340"/>
      <c r="BO18" s="340"/>
      <c r="BP18" s="340"/>
      <c r="BQ18" s="340"/>
      <c r="BR18" s="340"/>
      <c r="BS18" s="473">
        <v>875</v>
      </c>
      <c r="BT18" s="473"/>
      <c r="BU18" s="473">
        <v>915</v>
      </c>
      <c r="BV18" s="473">
        <v>25000</v>
      </c>
      <c r="BW18" s="340"/>
      <c r="BX18" s="340"/>
      <c r="BY18" s="340"/>
      <c r="BZ18" s="340"/>
      <c r="CA18" s="340"/>
      <c r="CB18" s="340"/>
    </row>
    <row r="19" spans="1:81" s="335" customFormat="1" ht="24" customHeight="1" x14ac:dyDescent="0.3">
      <c r="A19" s="330">
        <v>6</v>
      </c>
      <c r="B19" s="330">
        <v>1</v>
      </c>
      <c r="C19" s="330" t="s">
        <v>97</v>
      </c>
      <c r="D19" s="330" t="s">
        <v>98</v>
      </c>
      <c r="E19" s="341" t="s">
        <v>132</v>
      </c>
      <c r="F19" s="526">
        <v>18</v>
      </c>
      <c r="G19" s="529" t="s">
        <v>840</v>
      </c>
      <c r="H19" s="529"/>
      <c r="I19" s="521" t="s">
        <v>194</v>
      </c>
      <c r="J19" s="521" t="s">
        <v>195</v>
      </c>
      <c r="K19" s="346" t="s">
        <v>902</v>
      </c>
      <c r="L19" s="330" t="s">
        <v>103</v>
      </c>
      <c r="M19" s="330"/>
      <c r="N19" s="330" t="s">
        <v>104</v>
      </c>
      <c r="O19" s="330" t="s">
        <v>165</v>
      </c>
      <c r="P19" s="330" t="s">
        <v>903</v>
      </c>
      <c r="Q19" s="330"/>
      <c r="R19" s="330"/>
      <c r="S19" s="330" t="s">
        <v>125</v>
      </c>
      <c r="T19" s="501" t="s">
        <v>842</v>
      </c>
      <c r="U19" s="330"/>
      <c r="V19" s="330"/>
      <c r="W19" s="330"/>
      <c r="X19" s="330"/>
      <c r="Y19" s="330"/>
      <c r="Z19" s="330"/>
      <c r="AA19" s="342" t="s">
        <v>200</v>
      </c>
      <c r="AB19" s="330" t="s">
        <v>127</v>
      </c>
      <c r="AC19" s="332">
        <f t="shared" si="20"/>
        <v>7631.4000000000005</v>
      </c>
      <c r="AD19" s="470">
        <f t="shared" si="21"/>
        <v>0</v>
      </c>
      <c r="AE19" s="470">
        <f t="shared" si="22"/>
        <v>7631.4000000000005</v>
      </c>
      <c r="AF19" s="333">
        <f t="shared" si="23"/>
        <v>0</v>
      </c>
      <c r="AG19" s="471">
        <f t="shared" si="24"/>
        <v>7631.4000000000005</v>
      </c>
      <c r="AH19" s="470">
        <f t="shared" si="25"/>
        <v>0</v>
      </c>
      <c r="AI19" s="470">
        <f t="shared" si="26"/>
        <v>0</v>
      </c>
      <c r="AJ19" s="470">
        <f t="shared" si="27"/>
        <v>0</v>
      </c>
      <c r="AK19" s="470">
        <f t="shared" si="28"/>
        <v>7631.4000000000005</v>
      </c>
      <c r="AL19" s="470">
        <f t="shared" si="29"/>
        <v>0</v>
      </c>
      <c r="AM19" s="470">
        <f t="shared" si="30"/>
        <v>0</v>
      </c>
      <c r="AN19" s="470">
        <f t="shared" si="31"/>
        <v>0</v>
      </c>
      <c r="AO19" s="472">
        <f t="shared" si="32"/>
        <v>9539.25</v>
      </c>
      <c r="AP19" s="472">
        <f t="shared" si="33"/>
        <v>9539.25</v>
      </c>
      <c r="AQ19" s="472">
        <f t="shared" si="34"/>
        <v>0</v>
      </c>
      <c r="AR19" s="472">
        <f>Rappel_2021!BD19*'Données de référence'!$B$3+Rappel_2021!BE19*'Données de référence'!$B$2+Rappel_2021!BF19*'Données de référence'!$B$4+Rappel_2021!BG19</f>
        <v>0</v>
      </c>
      <c r="AS19" s="472">
        <f t="shared" si="35"/>
        <v>0</v>
      </c>
      <c r="AT19" s="472">
        <f>Rappel_2021!BI19*'Données de référence'!$C$3+Rappel_2021!BJ19*'Données de référence'!$C$2+Rappel_2021!BK19*'Données de référence'!$C$4+Rappel_2021!BL19</f>
        <v>9539.25</v>
      </c>
      <c r="AU19" s="472">
        <f t="shared" si="36"/>
        <v>0</v>
      </c>
      <c r="AV19" s="472">
        <f t="shared" si="37"/>
        <v>0</v>
      </c>
      <c r="AW19" s="472">
        <f t="shared" si="38"/>
        <v>0</v>
      </c>
      <c r="AX19" s="472">
        <f>Rappel_2021!BN19*'Données de référence'!$D$3+Rappel_2021!BO19*'Données de référence'!$D$2+Rappel_2021!BP19*'Données de référence'!$D$4+Rappel_2021!BQ19</f>
        <v>0</v>
      </c>
      <c r="AY19" s="472">
        <f t="shared" si="39"/>
        <v>0</v>
      </c>
      <c r="AZ19" s="472">
        <f>Rappel_2021!BS19*'Données de référence'!$D$3+Rappel_2021!BT19*'Données de référence'!$D$2+Rappel_2021!BU19*'Données de référence'!$D$4+Rappel_2021!BV19</f>
        <v>0</v>
      </c>
      <c r="BA19" s="472">
        <f t="shared" si="40"/>
        <v>0</v>
      </c>
      <c r="BB19" s="472">
        <f>Rappel_2021!BX19*'Données de référence'!$D$3+Rappel_2021!BY19*'Données de référence'!$D$2+Rappel_2021!BZ19*'Données de référence'!$D$4+Rappel_2021!CA19</f>
        <v>0</v>
      </c>
      <c r="BC19" s="472">
        <f t="shared" si="19"/>
        <v>0</v>
      </c>
      <c r="BD19" s="334"/>
      <c r="BE19" s="334"/>
      <c r="BF19" s="334"/>
      <c r="BG19" s="334"/>
      <c r="BH19" s="334"/>
      <c r="BI19" s="339">
        <v>50</v>
      </c>
      <c r="BJ19" s="339"/>
      <c r="BK19" s="339">
        <v>75</v>
      </c>
      <c r="BL19" s="339">
        <v>1000</v>
      </c>
      <c r="BM19" s="339"/>
      <c r="BN19" s="340"/>
      <c r="BO19" s="340"/>
      <c r="BP19" s="340"/>
      <c r="BQ19" s="340"/>
      <c r="BR19" s="340"/>
      <c r="BS19" s="340"/>
      <c r="BT19" s="340"/>
      <c r="BU19" s="340"/>
      <c r="BV19" s="340"/>
      <c r="BW19" s="340"/>
      <c r="BX19" s="340"/>
      <c r="BY19" s="340"/>
      <c r="BZ19" s="340"/>
      <c r="CA19" s="340"/>
      <c r="CB19" s="340"/>
    </row>
    <row r="20" spans="1:81" s="335" customFormat="1" ht="24" customHeight="1" x14ac:dyDescent="0.3">
      <c r="A20" s="330">
        <v>6</v>
      </c>
      <c r="B20" s="330">
        <v>1</v>
      </c>
      <c r="C20" s="330" t="s">
        <v>97</v>
      </c>
      <c r="D20" s="330" t="s">
        <v>98</v>
      </c>
      <c r="E20" s="341" t="s">
        <v>839</v>
      </c>
      <c r="F20" s="526">
        <v>19</v>
      </c>
      <c r="G20" s="528" t="s">
        <v>840</v>
      </c>
      <c r="H20" s="528"/>
      <c r="I20" s="521" t="s">
        <v>201</v>
      </c>
      <c r="J20" s="521" t="s">
        <v>904</v>
      </c>
      <c r="K20" s="549" t="s">
        <v>905</v>
      </c>
      <c r="L20" s="330" t="s">
        <v>114</v>
      </c>
      <c r="M20" s="330"/>
      <c r="N20" s="330" t="s">
        <v>625</v>
      </c>
      <c r="O20" s="330" t="s">
        <v>105</v>
      </c>
      <c r="P20" s="330"/>
      <c r="Q20" s="330"/>
      <c r="R20" s="330"/>
      <c r="S20" s="330" t="s">
        <v>107</v>
      </c>
      <c r="T20" s="330" t="s">
        <v>898</v>
      </c>
      <c r="U20" s="330"/>
      <c r="V20" s="330"/>
      <c r="W20" s="330"/>
      <c r="X20" s="330"/>
      <c r="Y20" s="330"/>
      <c r="Z20" s="330"/>
      <c r="AA20" s="330" t="s">
        <v>906</v>
      </c>
      <c r="AB20" s="330" t="s">
        <v>907</v>
      </c>
      <c r="AC20" s="332">
        <f t="shared" si="20"/>
        <v>51724.2</v>
      </c>
      <c r="AD20" s="470">
        <f t="shared" si="21"/>
        <v>48896</v>
      </c>
      <c r="AE20" s="470">
        <f t="shared" si="22"/>
        <v>2828.2000000000003</v>
      </c>
      <c r="AF20" s="333">
        <f t="shared" si="23"/>
        <v>0</v>
      </c>
      <c r="AG20" s="471">
        <f t="shared" si="24"/>
        <v>51724.2</v>
      </c>
      <c r="AH20" s="470">
        <f t="shared" si="25"/>
        <v>0</v>
      </c>
      <c r="AI20" s="470">
        <f t="shared" si="26"/>
        <v>48896</v>
      </c>
      <c r="AJ20" s="470">
        <f t="shared" si="27"/>
        <v>0</v>
      </c>
      <c r="AK20" s="470">
        <f t="shared" si="28"/>
        <v>2828.2000000000003</v>
      </c>
      <c r="AL20" s="470">
        <f t="shared" si="29"/>
        <v>0</v>
      </c>
      <c r="AM20" s="470">
        <f t="shared" si="30"/>
        <v>0</v>
      </c>
      <c r="AN20" s="470">
        <f t="shared" si="31"/>
        <v>0</v>
      </c>
      <c r="AO20" s="472">
        <f t="shared" si="32"/>
        <v>64655.25</v>
      </c>
      <c r="AP20" s="472">
        <f t="shared" si="33"/>
        <v>64655.25</v>
      </c>
      <c r="AQ20" s="472">
        <f t="shared" si="34"/>
        <v>0</v>
      </c>
      <c r="AR20" s="472">
        <f>Rappel_2021!BD20*'Données de référence'!$B$3+Rappel_2021!BE20*'Données de référence'!$B$2+Rappel_2021!BF20*'Données de référence'!$B$4+Rappel_2021!BG20</f>
        <v>61120</v>
      </c>
      <c r="AS20" s="472">
        <f t="shared" si="35"/>
        <v>0</v>
      </c>
      <c r="AT20" s="472">
        <f>Rappel_2021!BI20*'Données de référence'!$C$3+Rappel_2021!BJ20*'Données de référence'!$C$2+Rappel_2021!BK20*'Données de référence'!$C$4+Rappel_2021!BL20</f>
        <v>3535.25</v>
      </c>
      <c r="AU20" s="472">
        <f t="shared" si="36"/>
        <v>0</v>
      </c>
      <c r="AV20" s="472">
        <f t="shared" si="37"/>
        <v>0</v>
      </c>
      <c r="AW20" s="472">
        <f t="shared" si="38"/>
        <v>0</v>
      </c>
      <c r="AX20" s="472">
        <f>Rappel_2021!BN20*'Données de référence'!$D$3+Rappel_2021!BO20*'Données de référence'!$D$2+Rappel_2021!BP20*'Données de référence'!$D$4+Rappel_2021!BQ20</f>
        <v>0</v>
      </c>
      <c r="AY20" s="472">
        <f t="shared" si="39"/>
        <v>0</v>
      </c>
      <c r="AZ20" s="472">
        <f>Rappel_2021!BS20*'Données de référence'!$D$3+Rappel_2021!BT20*'Données de référence'!$D$2+Rappel_2021!BU20*'Données de référence'!$D$4+Rappel_2021!BV20</f>
        <v>0</v>
      </c>
      <c r="BA20" s="472">
        <f t="shared" si="40"/>
        <v>0</v>
      </c>
      <c r="BB20" s="472">
        <f>Rappel_2021!BX20*'Données de référence'!$D$3+Rappel_2021!BY20*'Données de référence'!$D$2+Rappel_2021!BZ20*'Données de référence'!$D$4+Rappel_2021!CA20</f>
        <v>0</v>
      </c>
      <c r="BC20" s="472">
        <f t="shared" si="19"/>
        <v>0</v>
      </c>
      <c r="BD20" s="334">
        <v>160</v>
      </c>
      <c r="BE20" s="334"/>
      <c r="BF20" s="334">
        <v>480</v>
      </c>
      <c r="BG20" s="334"/>
      <c r="BH20" s="334"/>
      <c r="BI20" s="339">
        <v>25</v>
      </c>
      <c r="BJ20" s="339"/>
      <c r="BK20" s="339">
        <v>25</v>
      </c>
      <c r="BL20" s="339"/>
      <c r="BM20" s="339"/>
      <c r="BN20" s="340"/>
      <c r="BO20" s="340"/>
      <c r="BP20" s="340"/>
      <c r="BQ20" s="340"/>
      <c r="BR20" s="340"/>
      <c r="BS20" s="340"/>
      <c r="BT20" s="340"/>
      <c r="BU20" s="340"/>
      <c r="BV20" s="340"/>
      <c r="BW20" s="340"/>
      <c r="BX20" s="340"/>
      <c r="BY20" s="340"/>
      <c r="BZ20" s="340"/>
      <c r="CA20" s="340"/>
      <c r="CB20" s="340"/>
    </row>
    <row r="21" spans="1:81" s="335" customFormat="1" ht="24" customHeight="1" x14ac:dyDescent="0.3">
      <c r="A21" s="330">
        <v>5</v>
      </c>
      <c r="B21" s="330">
        <v>1</v>
      </c>
      <c r="C21" s="330" t="s">
        <v>97</v>
      </c>
      <c r="D21" s="330" t="s">
        <v>214</v>
      </c>
      <c r="E21" s="345" t="s">
        <v>215</v>
      </c>
      <c r="F21" s="526">
        <v>20</v>
      </c>
      <c r="G21" s="529" t="s">
        <v>840</v>
      </c>
      <c r="H21" s="529"/>
      <c r="I21" s="521" t="s">
        <v>216</v>
      </c>
      <c r="J21" s="593" t="s">
        <v>629</v>
      </c>
      <c r="K21" s="349" t="s">
        <v>908</v>
      </c>
      <c r="L21" s="330" t="s">
        <v>103</v>
      </c>
      <c r="M21" s="330"/>
      <c r="N21" s="330" t="s">
        <v>104</v>
      </c>
      <c r="O21" s="330"/>
      <c r="P21" s="330"/>
      <c r="Q21" s="330"/>
      <c r="R21" s="330"/>
      <c r="S21" s="330" t="s">
        <v>909</v>
      </c>
      <c r="T21" s="330" t="s">
        <v>863</v>
      </c>
      <c r="U21" s="330" t="s">
        <v>222</v>
      </c>
      <c r="V21" s="330" t="s">
        <v>872</v>
      </c>
      <c r="W21" s="330"/>
      <c r="X21" s="330"/>
      <c r="Y21" s="330"/>
      <c r="Z21" s="330"/>
      <c r="AA21" s="330" t="s">
        <v>224</v>
      </c>
      <c r="AB21" s="330" t="s">
        <v>143</v>
      </c>
      <c r="AC21" s="332">
        <f t="shared" si="20"/>
        <v>18353.129999999997</v>
      </c>
      <c r="AD21" s="470">
        <f t="shared" si="21"/>
        <v>0</v>
      </c>
      <c r="AE21" s="470">
        <f t="shared" si="22"/>
        <v>0</v>
      </c>
      <c r="AF21" s="333">
        <f t="shared" si="23"/>
        <v>18353.129999999997</v>
      </c>
      <c r="AG21" s="471">
        <f t="shared" si="24"/>
        <v>18353.129999999997</v>
      </c>
      <c r="AH21" s="470">
        <f t="shared" si="25"/>
        <v>0</v>
      </c>
      <c r="AI21" s="470">
        <f t="shared" si="26"/>
        <v>0</v>
      </c>
      <c r="AJ21" s="470">
        <f t="shared" si="27"/>
        <v>0</v>
      </c>
      <c r="AK21" s="470">
        <f t="shared" si="28"/>
        <v>0</v>
      </c>
      <c r="AL21" s="470">
        <f t="shared" si="29"/>
        <v>0</v>
      </c>
      <c r="AM21" s="470">
        <f t="shared" si="30"/>
        <v>18353.129999999997</v>
      </c>
      <c r="AN21" s="470">
        <f t="shared" si="31"/>
        <v>0</v>
      </c>
      <c r="AO21" s="472">
        <f t="shared" si="32"/>
        <v>18353.129999999997</v>
      </c>
      <c r="AP21" s="472">
        <f t="shared" si="33"/>
        <v>18353.129999999997</v>
      </c>
      <c r="AQ21" s="472">
        <f t="shared" si="34"/>
        <v>0</v>
      </c>
      <c r="AR21" s="472">
        <f>Rappel_2021!BD21*'Données de référence'!$B$3+Rappel_2021!BE21*'Données de référence'!$B$2+Rappel_2021!BF21*'Données de référence'!$B$4+Rappel_2021!BG21</f>
        <v>0</v>
      </c>
      <c r="AS21" s="472">
        <f t="shared" si="35"/>
        <v>0</v>
      </c>
      <c r="AT21" s="472">
        <f>Rappel_2021!BI21*'Données de référence'!$C$3+Rappel_2021!BJ21*'Données de référence'!$C$2+Rappel_2021!BK21*'Données de référence'!$C$4+Rappel_2021!BL21</f>
        <v>0</v>
      </c>
      <c r="AU21" s="472">
        <f t="shared" si="36"/>
        <v>0</v>
      </c>
      <c r="AV21" s="472">
        <f t="shared" si="37"/>
        <v>18353.129999999997</v>
      </c>
      <c r="AW21" s="472">
        <f t="shared" si="38"/>
        <v>0</v>
      </c>
      <c r="AX21" s="472">
        <f>Rappel_2021!BN21*'Données de référence'!$D$3+Rappel_2021!BO21*'Données de référence'!$D$2+Rappel_2021!BP21*'Données de référence'!$D$4+Rappel_2021!BQ21</f>
        <v>17700</v>
      </c>
      <c r="AY21" s="472">
        <f t="shared" si="39"/>
        <v>0</v>
      </c>
      <c r="AZ21" s="472">
        <f>Rappel_2021!BS21*'Données de référence'!$D$3+Rappel_2021!BT21*'Données de référence'!$D$2+Rappel_2021!BU21*'Données de référence'!$D$4+Rappel_2021!BV21</f>
        <v>0</v>
      </c>
      <c r="BA21" s="472">
        <f t="shared" si="40"/>
        <v>0</v>
      </c>
      <c r="BB21" s="472">
        <f>Rappel_2021!BX21*'Données de référence'!$D$3+Rappel_2021!BY21*'Données de référence'!$D$2+Rappel_2021!BZ21*'Données de référence'!$D$4+Rappel_2021!CA21</f>
        <v>0</v>
      </c>
      <c r="BC21" s="472">
        <f t="shared" si="19"/>
        <v>0</v>
      </c>
      <c r="BD21" s="334"/>
      <c r="BE21" s="334"/>
      <c r="BF21" s="334"/>
      <c r="BG21" s="334"/>
      <c r="BH21" s="334"/>
      <c r="BI21" s="339"/>
      <c r="BJ21" s="339"/>
      <c r="BK21" s="339"/>
      <c r="BL21" s="339"/>
      <c r="BM21" s="339"/>
      <c r="BN21" s="340">
        <v>150</v>
      </c>
      <c r="BO21" s="340"/>
      <c r="BP21" s="340"/>
      <c r="BQ21" s="340"/>
      <c r="BR21" s="340"/>
      <c r="BS21" s="340"/>
      <c r="BT21" s="340"/>
      <c r="BU21" s="340"/>
      <c r="BV21" s="340"/>
      <c r="BW21" s="340"/>
      <c r="BX21" s="340"/>
      <c r="BY21" s="340"/>
      <c r="BZ21" s="340"/>
      <c r="CA21" s="340"/>
      <c r="CB21" s="340"/>
    </row>
    <row r="22" spans="1:81" s="335" customFormat="1" ht="24" customHeight="1" x14ac:dyDescent="0.3">
      <c r="A22" s="330">
        <v>6</v>
      </c>
      <c r="B22" s="330">
        <v>1</v>
      </c>
      <c r="C22" s="330" t="s">
        <v>97</v>
      </c>
      <c r="D22" s="330" t="s">
        <v>225</v>
      </c>
      <c r="E22" s="345" t="s">
        <v>226</v>
      </c>
      <c r="F22" s="526">
        <v>21</v>
      </c>
      <c r="G22" s="528" t="s">
        <v>840</v>
      </c>
      <c r="H22" s="528"/>
      <c r="I22" s="562" t="s">
        <v>227</v>
      </c>
      <c r="J22" s="562" t="s">
        <v>910</v>
      </c>
      <c r="K22" s="550" t="s">
        <v>911</v>
      </c>
      <c r="L22" s="330" t="s">
        <v>103</v>
      </c>
      <c r="M22" s="330"/>
      <c r="N22" s="330" t="s">
        <v>104</v>
      </c>
      <c r="O22" s="330" t="s">
        <v>116</v>
      </c>
      <c r="P22" s="330" t="s">
        <v>912</v>
      </c>
      <c r="Q22" s="330"/>
      <c r="R22" s="330"/>
      <c r="S22" s="330" t="s">
        <v>913</v>
      </c>
      <c r="T22" s="330" t="s">
        <v>182</v>
      </c>
      <c r="U22" s="330" t="s">
        <v>155</v>
      </c>
      <c r="V22" s="330" t="s">
        <v>874</v>
      </c>
      <c r="W22" s="330"/>
      <c r="X22" s="330"/>
      <c r="Y22" s="330"/>
      <c r="Z22" s="330"/>
      <c r="AA22" s="330" t="s">
        <v>233</v>
      </c>
      <c r="AB22" s="330" t="s">
        <v>143</v>
      </c>
      <c r="AC22" s="332">
        <f t="shared" si="20"/>
        <v>31936.519999999997</v>
      </c>
      <c r="AD22" s="470">
        <f t="shared" si="21"/>
        <v>0</v>
      </c>
      <c r="AE22" s="470">
        <f t="shared" si="22"/>
        <v>0</v>
      </c>
      <c r="AF22" s="333">
        <f t="shared" si="23"/>
        <v>31936.519999999997</v>
      </c>
      <c r="AG22" s="471">
        <f t="shared" si="24"/>
        <v>31936.519999999997</v>
      </c>
      <c r="AH22" s="470">
        <f t="shared" si="25"/>
        <v>0</v>
      </c>
      <c r="AI22" s="470">
        <f t="shared" si="26"/>
        <v>0</v>
      </c>
      <c r="AJ22" s="470">
        <f t="shared" si="27"/>
        <v>0</v>
      </c>
      <c r="AK22" s="470">
        <f t="shared" si="28"/>
        <v>0</v>
      </c>
      <c r="AL22" s="470">
        <f t="shared" si="29"/>
        <v>0</v>
      </c>
      <c r="AM22" s="470">
        <f t="shared" si="30"/>
        <v>31936.519999999997</v>
      </c>
      <c r="AN22" s="470">
        <f t="shared" si="31"/>
        <v>0</v>
      </c>
      <c r="AO22" s="472">
        <f t="shared" si="32"/>
        <v>31936.519999999997</v>
      </c>
      <c r="AP22" s="472">
        <f t="shared" si="33"/>
        <v>31936.519999999997</v>
      </c>
      <c r="AQ22" s="472">
        <f t="shared" si="34"/>
        <v>0</v>
      </c>
      <c r="AR22" s="472">
        <f>Rappel_2021!BD22*'Données de référence'!$B$3+Rappel_2021!BE22*'Données de référence'!$B$2+Rappel_2021!BF22*'Données de référence'!$B$4+Rappel_2021!BG22</f>
        <v>0</v>
      </c>
      <c r="AS22" s="472">
        <f t="shared" si="35"/>
        <v>0</v>
      </c>
      <c r="AT22" s="472">
        <f>Rappel_2021!BI22*'Données de référence'!$C$3+Rappel_2021!BJ22*'Données de référence'!$C$2+Rappel_2021!BK22*'Données de référence'!$C$4+Rappel_2021!BL22</f>
        <v>0</v>
      </c>
      <c r="AU22" s="472">
        <f t="shared" si="36"/>
        <v>0</v>
      </c>
      <c r="AV22" s="472">
        <f t="shared" si="37"/>
        <v>31936.519999999997</v>
      </c>
      <c r="AW22" s="472">
        <f t="shared" si="38"/>
        <v>0</v>
      </c>
      <c r="AX22" s="472">
        <f>Rappel_2021!BN22*'Données de référence'!$D$3+Rappel_2021!BO22*'Données de référence'!$D$2+Rappel_2021!BP22*'Données de référence'!$D$4+Rappel_2021!BQ22</f>
        <v>30800</v>
      </c>
      <c r="AY22" s="472">
        <f t="shared" si="39"/>
        <v>0</v>
      </c>
      <c r="AZ22" s="472">
        <f>Rappel_2021!BS22*'Données de référence'!$D$3+Rappel_2021!BT22*'Données de référence'!$D$2+Rappel_2021!BU22*'Données de référence'!$D$4+Rappel_2021!BV22</f>
        <v>0</v>
      </c>
      <c r="BA22" s="472">
        <f t="shared" si="40"/>
        <v>0</v>
      </c>
      <c r="BB22" s="472">
        <f>Rappel_2021!BX22*'Données de référence'!$D$3+Rappel_2021!BY22*'Données de référence'!$D$2+Rappel_2021!BZ22*'Données de référence'!$D$4+Rappel_2021!CA22</f>
        <v>0</v>
      </c>
      <c r="BC22" s="472">
        <f t="shared" si="19"/>
        <v>0</v>
      </c>
      <c r="BD22" s="334"/>
      <c r="BE22" s="334"/>
      <c r="BF22" s="334"/>
      <c r="BG22" s="334"/>
      <c r="BH22" s="334"/>
      <c r="BI22" s="339"/>
      <c r="BJ22" s="339"/>
      <c r="BK22" s="339"/>
      <c r="BL22" s="339"/>
      <c r="BM22" s="339"/>
      <c r="BN22" s="340">
        <v>100</v>
      </c>
      <c r="BO22" s="340"/>
      <c r="BP22" s="340"/>
      <c r="BQ22" s="340">
        <v>19000</v>
      </c>
      <c r="BR22" s="340"/>
      <c r="BS22" s="340"/>
      <c r="BT22" s="340"/>
      <c r="BU22" s="340"/>
      <c r="BV22" s="340"/>
      <c r="BW22" s="340"/>
      <c r="BX22" s="340"/>
      <c r="BY22" s="340"/>
      <c r="BZ22" s="340"/>
      <c r="CA22" s="340"/>
      <c r="CB22" s="340"/>
    </row>
    <row r="23" spans="1:81" s="335" customFormat="1" ht="41.25" customHeight="1" x14ac:dyDescent="0.3">
      <c r="A23" s="330">
        <v>6</v>
      </c>
      <c r="B23" s="330">
        <v>1</v>
      </c>
      <c r="C23" s="330" t="s">
        <v>234</v>
      </c>
      <c r="D23" s="330" t="s">
        <v>98</v>
      </c>
      <c r="E23" s="341" t="s">
        <v>132</v>
      </c>
      <c r="F23" s="526">
        <v>22</v>
      </c>
      <c r="G23" s="529" t="s">
        <v>840</v>
      </c>
      <c r="H23" s="529"/>
      <c r="I23" s="521" t="s">
        <v>914</v>
      </c>
      <c r="J23" s="593" t="s">
        <v>640</v>
      </c>
      <c r="K23" s="590" t="s">
        <v>915</v>
      </c>
      <c r="L23" s="330" t="s">
        <v>103</v>
      </c>
      <c r="M23" s="330"/>
      <c r="N23" s="330" t="s">
        <v>104</v>
      </c>
      <c r="O23" s="330" t="s">
        <v>105</v>
      </c>
      <c r="P23" s="330" t="s">
        <v>916</v>
      </c>
      <c r="Q23" s="330"/>
      <c r="R23" s="330"/>
      <c r="S23" s="330" t="s">
        <v>107</v>
      </c>
      <c r="T23" s="330" t="s">
        <v>182</v>
      </c>
      <c r="U23" s="330" t="s">
        <v>125</v>
      </c>
      <c r="V23" s="330" t="s">
        <v>917</v>
      </c>
      <c r="W23" s="330"/>
      <c r="X23" s="330"/>
      <c r="Y23" s="330"/>
      <c r="Z23" s="330"/>
      <c r="AA23" s="330" t="s">
        <v>240</v>
      </c>
      <c r="AB23" s="330" t="s">
        <v>241</v>
      </c>
      <c r="AC23" s="332">
        <f t="shared" si="20"/>
        <v>102092.53219999999</v>
      </c>
      <c r="AD23" s="470">
        <f t="shared" si="21"/>
        <v>20569.600000000002</v>
      </c>
      <c r="AE23" s="470">
        <f t="shared" si="22"/>
        <v>7967.32</v>
      </c>
      <c r="AF23" s="333">
        <f t="shared" si="23"/>
        <v>73555.612199999989</v>
      </c>
      <c r="AG23" s="471">
        <f t="shared" si="24"/>
        <v>102092.53219999999</v>
      </c>
      <c r="AH23" s="470">
        <f t="shared" si="25"/>
        <v>0</v>
      </c>
      <c r="AI23" s="470">
        <f t="shared" si="26"/>
        <v>20569.600000000002</v>
      </c>
      <c r="AJ23" s="470">
        <f t="shared" si="27"/>
        <v>0</v>
      </c>
      <c r="AK23" s="470">
        <f t="shared" si="28"/>
        <v>7967.32</v>
      </c>
      <c r="AL23" s="470">
        <f t="shared" si="29"/>
        <v>0</v>
      </c>
      <c r="AM23" s="470">
        <f t="shared" si="30"/>
        <v>73555.612199999989</v>
      </c>
      <c r="AN23" s="470">
        <f t="shared" si="31"/>
        <v>0</v>
      </c>
      <c r="AO23" s="472">
        <f t="shared" si="32"/>
        <v>109226.7622</v>
      </c>
      <c r="AP23" s="472">
        <f t="shared" si="33"/>
        <v>109226.7622</v>
      </c>
      <c r="AQ23" s="472">
        <f t="shared" si="34"/>
        <v>0</v>
      </c>
      <c r="AR23" s="472">
        <f>Rappel_2021!BD23*'Données de référence'!$B$3+Rappel_2021!BE23*'Données de référence'!$B$2+Rappel_2021!BF23*'Données de référence'!$B$4+Rappel_2021!BG23</f>
        <v>25712</v>
      </c>
      <c r="AS23" s="472">
        <f t="shared" si="35"/>
        <v>0</v>
      </c>
      <c r="AT23" s="472">
        <f>Rappel_2021!BI23*'Données de référence'!$C$3+Rappel_2021!BJ23*'Données de référence'!$C$2+Rappel_2021!BK23*'Données de référence'!$C$4+Rappel_2021!BL23</f>
        <v>9959.15</v>
      </c>
      <c r="AU23" s="472">
        <f t="shared" si="36"/>
        <v>0</v>
      </c>
      <c r="AV23" s="472">
        <f t="shared" si="37"/>
        <v>73555.612199999989</v>
      </c>
      <c r="AW23" s="472">
        <f t="shared" si="38"/>
        <v>0</v>
      </c>
      <c r="AX23" s="472">
        <f>Rappel_2021!BN23*'Données de référence'!$D$3+Rappel_2021!BO23*'Données de référence'!$D$2+Rappel_2021!BP23*'Données de référence'!$D$4+Rappel_2021!BQ23</f>
        <v>56240</v>
      </c>
      <c r="AY23" s="472">
        <f t="shared" si="39"/>
        <v>0</v>
      </c>
      <c r="AZ23" s="472">
        <f>Rappel_2021!BS23*'Données de référence'!$D$3+Rappel_2021!BT23*'Données de référence'!$D$2+Rappel_2021!BU23*'Données de référence'!$D$4+Rappel_2021!BV23</f>
        <v>14698</v>
      </c>
      <c r="BA23" s="472">
        <f t="shared" si="40"/>
        <v>0</v>
      </c>
      <c r="BB23" s="472">
        <f>Rappel_2021!BX23*'Données de référence'!$D$3+Rappel_2021!BY23*'Données de référence'!$D$2+Rappel_2021!BZ23*'Données de référence'!$D$4+Rappel_2021!CA23</f>
        <v>0</v>
      </c>
      <c r="BC23" s="472">
        <f t="shared" si="19"/>
        <v>0</v>
      </c>
      <c r="BD23" s="334">
        <v>184</v>
      </c>
      <c r="BE23" s="334"/>
      <c r="BF23" s="334"/>
      <c r="BG23" s="334">
        <v>4000</v>
      </c>
      <c r="BH23" s="334"/>
      <c r="BI23" s="339">
        <v>35</v>
      </c>
      <c r="BJ23" s="339">
        <v>45</v>
      </c>
      <c r="BK23" s="339"/>
      <c r="BL23" s="339">
        <v>1500</v>
      </c>
      <c r="BM23" s="339"/>
      <c r="BN23" s="340">
        <v>430</v>
      </c>
      <c r="BO23" s="340"/>
      <c r="BP23" s="340"/>
      <c r="BQ23" s="340">
        <v>5500</v>
      </c>
      <c r="BR23" s="340"/>
      <c r="BS23" s="473">
        <v>50</v>
      </c>
      <c r="BT23" s="473"/>
      <c r="BU23" s="473">
        <v>82</v>
      </c>
      <c r="BV23" s="473">
        <v>1500</v>
      </c>
      <c r="BW23" s="340"/>
      <c r="BX23" s="340"/>
      <c r="BY23" s="340"/>
      <c r="BZ23" s="340"/>
      <c r="CA23" s="340"/>
      <c r="CB23" s="340"/>
    </row>
    <row r="24" spans="1:81" ht="24" customHeight="1" x14ac:dyDescent="0.3">
      <c r="A24" s="297">
        <v>6</v>
      </c>
      <c r="B24" s="297">
        <v>1</v>
      </c>
      <c r="C24" s="297" t="s">
        <v>234</v>
      </c>
      <c r="D24" s="297" t="s">
        <v>98</v>
      </c>
      <c r="E24" s="475" t="s">
        <v>132</v>
      </c>
      <c r="F24" s="526">
        <v>23</v>
      </c>
      <c r="G24" s="528" t="s">
        <v>840</v>
      </c>
      <c r="H24" s="528"/>
      <c r="I24" s="561" t="s">
        <v>242</v>
      </c>
      <c r="J24" s="561" t="s">
        <v>918</v>
      </c>
      <c r="K24" s="154" t="s">
        <v>919</v>
      </c>
      <c r="L24" s="297" t="s">
        <v>245</v>
      </c>
      <c r="M24" s="297"/>
      <c r="N24" s="297" t="s">
        <v>204</v>
      </c>
      <c r="O24" s="297"/>
      <c r="P24" s="297"/>
      <c r="Q24" s="297"/>
      <c r="R24" s="297"/>
      <c r="S24" s="297" t="s">
        <v>155</v>
      </c>
      <c r="T24" s="297" t="s">
        <v>874</v>
      </c>
      <c r="U24" s="297"/>
      <c r="V24" s="297"/>
      <c r="W24" s="297"/>
      <c r="X24" s="297"/>
      <c r="Y24" s="297"/>
      <c r="Z24" s="297"/>
      <c r="AA24" s="297" t="s">
        <v>920</v>
      </c>
      <c r="AB24" s="297" t="s">
        <v>143</v>
      </c>
      <c r="AC24" s="332">
        <f t="shared" si="20"/>
        <v>3670.6259999999997</v>
      </c>
      <c r="AD24" s="470">
        <f t="shared" si="21"/>
        <v>0</v>
      </c>
      <c r="AE24" s="470">
        <f t="shared" si="22"/>
        <v>0</v>
      </c>
      <c r="AF24" s="333">
        <f t="shared" si="23"/>
        <v>3670.6259999999997</v>
      </c>
      <c r="AG24" s="471">
        <f t="shared" si="24"/>
        <v>3670.6259999999997</v>
      </c>
      <c r="AH24" s="470">
        <f t="shared" si="25"/>
        <v>0</v>
      </c>
      <c r="AI24" s="470">
        <f t="shared" si="26"/>
        <v>0</v>
      </c>
      <c r="AJ24" s="470">
        <f t="shared" si="27"/>
        <v>0</v>
      </c>
      <c r="AK24" s="470">
        <f t="shared" si="28"/>
        <v>0</v>
      </c>
      <c r="AL24" s="470">
        <f t="shared" si="29"/>
        <v>0</v>
      </c>
      <c r="AM24" s="470">
        <f t="shared" si="30"/>
        <v>3670.6259999999997</v>
      </c>
      <c r="AN24" s="470">
        <f t="shared" si="31"/>
        <v>0</v>
      </c>
      <c r="AO24" s="472">
        <f t="shared" si="32"/>
        <v>3670.6259999999997</v>
      </c>
      <c r="AP24" s="472">
        <f t="shared" si="33"/>
        <v>3670.6259999999997</v>
      </c>
      <c r="AQ24" s="472">
        <f t="shared" si="34"/>
        <v>0</v>
      </c>
      <c r="AR24" s="472">
        <f>Rappel_2021!BD24*'Données de référence'!$B$3+Rappel_2021!BE24*'Données de référence'!$B$2+Rappel_2021!BF24*'Données de référence'!$B$4+Rappel_2021!BG24</f>
        <v>0</v>
      </c>
      <c r="AS24" s="472">
        <f t="shared" si="35"/>
        <v>0</v>
      </c>
      <c r="AT24" s="472">
        <f>Rappel_2021!BI24*'Données de référence'!$C$3+Rappel_2021!BJ24*'Données de référence'!$C$2+Rappel_2021!BK24*'Données de référence'!$C$4+Rappel_2021!BL24</f>
        <v>0</v>
      </c>
      <c r="AU24" s="472">
        <f t="shared" si="36"/>
        <v>0</v>
      </c>
      <c r="AV24" s="472">
        <f t="shared" si="37"/>
        <v>3670.6259999999997</v>
      </c>
      <c r="AW24" s="472">
        <f t="shared" si="38"/>
        <v>0</v>
      </c>
      <c r="AX24" s="472">
        <f>Rappel_2021!BN24*'Données de référence'!$D$3+Rappel_2021!BO24*'Données de référence'!$D$2+Rappel_2021!BP24*'Données de référence'!$D$4+Rappel_2021!BQ24</f>
        <v>3540</v>
      </c>
      <c r="AY24" s="472">
        <f t="shared" si="39"/>
        <v>0</v>
      </c>
      <c r="AZ24" s="472">
        <f>Rappel_2021!BS24*'Données de référence'!$D$3+Rappel_2021!BT24*'Données de référence'!$D$2+Rappel_2021!BU24*'Données de référence'!$D$4+Rappel_2021!BV24</f>
        <v>0</v>
      </c>
      <c r="BA24" s="472">
        <f t="shared" si="40"/>
        <v>0</v>
      </c>
      <c r="BB24" s="472">
        <f>Rappel_2021!BX24*'Données de référence'!$D$3+Rappel_2021!BY24*'Données de référence'!$D$2+Rappel_2021!BZ24*'Données de référence'!$D$4+Rappel_2021!CA24</f>
        <v>0</v>
      </c>
      <c r="BC24" s="472">
        <f t="shared" si="19"/>
        <v>0</v>
      </c>
      <c r="BD24" s="334"/>
      <c r="BE24" s="334"/>
      <c r="BF24" s="334"/>
      <c r="BG24" s="334"/>
      <c r="BH24" s="334"/>
      <c r="BI24" s="339"/>
      <c r="BJ24" s="339"/>
      <c r="BK24" s="339"/>
      <c r="BL24" s="339"/>
      <c r="BM24" s="339"/>
      <c r="BN24" s="340">
        <v>30</v>
      </c>
      <c r="BO24" s="340"/>
      <c r="BP24" s="340"/>
      <c r="BQ24" s="340"/>
      <c r="BR24" s="340"/>
      <c r="BS24" s="340"/>
      <c r="BT24" s="340"/>
      <c r="BU24" s="340"/>
      <c r="BV24" s="340"/>
      <c r="BW24" s="340"/>
      <c r="BX24" s="340"/>
      <c r="BY24" s="340"/>
      <c r="BZ24" s="340"/>
      <c r="CA24" s="340"/>
      <c r="CB24" s="340"/>
    </row>
    <row r="25" spans="1:81" s="335" customFormat="1" ht="24" customHeight="1" x14ac:dyDescent="0.3">
      <c r="A25" s="330">
        <v>2</v>
      </c>
      <c r="B25" s="330">
        <v>1</v>
      </c>
      <c r="C25" s="330" t="s">
        <v>253</v>
      </c>
      <c r="D25" s="330" t="s">
        <v>170</v>
      </c>
      <c r="E25" s="341" t="s">
        <v>254</v>
      </c>
      <c r="F25" s="526">
        <v>24</v>
      </c>
      <c r="G25" s="528" t="s">
        <v>840</v>
      </c>
      <c r="H25" s="528"/>
      <c r="I25" s="563" t="s">
        <v>255</v>
      </c>
      <c r="J25" s="156" t="s">
        <v>921</v>
      </c>
      <c r="K25" s="439" t="s">
        <v>922</v>
      </c>
      <c r="L25" s="337" t="s">
        <v>103</v>
      </c>
      <c r="M25" s="337"/>
      <c r="N25" s="337" t="s">
        <v>104</v>
      </c>
      <c r="O25" s="330" t="s">
        <v>105</v>
      </c>
      <c r="P25" s="330"/>
      <c r="Q25" s="330"/>
      <c r="R25" s="330"/>
      <c r="S25" s="330" t="s">
        <v>923</v>
      </c>
      <c r="T25" s="330" t="s">
        <v>182</v>
      </c>
      <c r="U25" s="330" t="s">
        <v>924</v>
      </c>
      <c r="V25" s="258" t="s">
        <v>874</v>
      </c>
      <c r="W25" s="330"/>
      <c r="X25" s="330"/>
      <c r="Y25" s="330"/>
      <c r="Z25" s="330"/>
      <c r="AA25" s="330" t="s">
        <v>333</v>
      </c>
      <c r="AB25" s="330" t="s">
        <v>143</v>
      </c>
      <c r="AC25" s="332">
        <f t="shared" si="20"/>
        <v>17513.240999999998</v>
      </c>
      <c r="AD25" s="470">
        <f t="shared" si="21"/>
        <v>0</v>
      </c>
      <c r="AE25" s="470">
        <f t="shared" si="22"/>
        <v>0</v>
      </c>
      <c r="AF25" s="333">
        <f t="shared" si="23"/>
        <v>17513.240999999998</v>
      </c>
      <c r="AG25" s="471">
        <f t="shared" si="24"/>
        <v>17513.240999999998</v>
      </c>
      <c r="AH25" s="470">
        <f t="shared" si="25"/>
        <v>0</v>
      </c>
      <c r="AI25" s="470">
        <f t="shared" si="26"/>
        <v>0</v>
      </c>
      <c r="AJ25" s="470">
        <f t="shared" si="27"/>
        <v>0</v>
      </c>
      <c r="AK25" s="470">
        <f t="shared" si="28"/>
        <v>0</v>
      </c>
      <c r="AL25" s="470">
        <f t="shared" si="29"/>
        <v>0</v>
      </c>
      <c r="AM25" s="470">
        <f t="shared" si="30"/>
        <v>17513.240999999998</v>
      </c>
      <c r="AN25" s="470">
        <f t="shared" si="31"/>
        <v>0</v>
      </c>
      <c r="AO25" s="472">
        <f t="shared" si="32"/>
        <v>17513.240999999998</v>
      </c>
      <c r="AP25" s="472">
        <f t="shared" si="33"/>
        <v>17513.240999999998</v>
      </c>
      <c r="AQ25" s="472">
        <f t="shared" si="34"/>
        <v>0</v>
      </c>
      <c r="AR25" s="472">
        <f>Rappel_2021!BD25*'Données de référence'!$B$3+Rappel_2021!BE25*'Données de référence'!$B$2+Rappel_2021!BF25*'Données de référence'!$B$4+Rappel_2021!BG25</f>
        <v>0</v>
      </c>
      <c r="AS25" s="472">
        <f t="shared" si="35"/>
        <v>0</v>
      </c>
      <c r="AT25" s="472">
        <f>Rappel_2021!BI25*'Données de référence'!$C$3+Rappel_2021!BJ25*'Données de référence'!$C$2+Rappel_2021!BK25*'Données de référence'!$C$4+Rappel_2021!BL25</f>
        <v>0</v>
      </c>
      <c r="AU25" s="472">
        <f t="shared" si="36"/>
        <v>0</v>
      </c>
      <c r="AV25" s="472">
        <f t="shared" si="37"/>
        <v>17513.240999999998</v>
      </c>
      <c r="AW25" s="472">
        <f t="shared" si="38"/>
        <v>0</v>
      </c>
      <c r="AX25" s="472">
        <f>Rappel_2021!BN25*'Données de référence'!$D$3+Rappel_2021!BO25*'Données de référence'!$D$2+Rappel_2021!BP25*'Données de référence'!$D$4+Rappel_2021!BQ25</f>
        <v>16890</v>
      </c>
      <c r="AY25" s="472">
        <f t="shared" si="39"/>
        <v>0</v>
      </c>
      <c r="AZ25" s="472">
        <f>Rappel_2021!BS25*'Données de référence'!$D$3+Rappel_2021!BT25*'Données de référence'!$D$2+Rappel_2021!BU25*'Données de référence'!$D$4+Rappel_2021!BV25</f>
        <v>0</v>
      </c>
      <c r="BA25" s="472">
        <f t="shared" si="40"/>
        <v>0</v>
      </c>
      <c r="BB25" s="472">
        <f>Rappel_2021!BX25*'Données de référence'!$D$3+Rappel_2021!BY25*'Données de référence'!$D$2+Rappel_2021!BZ25*'Données de référence'!$D$4+Rappel_2021!CA25</f>
        <v>0</v>
      </c>
      <c r="BC25" s="472">
        <f t="shared" si="19"/>
        <v>0</v>
      </c>
      <c r="BD25" s="334"/>
      <c r="BE25" s="334"/>
      <c r="BF25" s="334"/>
      <c r="BG25" s="334"/>
      <c r="BH25" s="334"/>
      <c r="BI25" s="339"/>
      <c r="BJ25" s="339"/>
      <c r="BK25" s="339"/>
      <c r="BL25" s="339"/>
      <c r="BM25" s="339"/>
      <c r="BN25" s="340">
        <v>30</v>
      </c>
      <c r="BO25" s="340"/>
      <c r="BP25" s="340">
        <v>150</v>
      </c>
      <c r="BQ25" s="340"/>
      <c r="BR25" s="340"/>
      <c r="BS25" s="340"/>
      <c r="BT25" s="340"/>
      <c r="BU25" s="340"/>
      <c r="BV25" s="340"/>
      <c r="BW25" s="340"/>
      <c r="BX25" s="340"/>
      <c r="BY25" s="340"/>
      <c r="BZ25" s="340"/>
      <c r="CA25" s="340"/>
      <c r="CB25" s="340"/>
    </row>
    <row r="26" spans="1:81" s="335" customFormat="1" ht="24" customHeight="1" x14ac:dyDescent="0.3">
      <c r="A26" s="330">
        <v>6</v>
      </c>
      <c r="B26" s="330">
        <v>1</v>
      </c>
      <c r="C26" s="357" t="s">
        <v>253</v>
      </c>
      <c r="D26" s="357" t="s">
        <v>98</v>
      </c>
      <c r="E26" s="341" t="s">
        <v>171</v>
      </c>
      <c r="F26" s="526">
        <v>25</v>
      </c>
      <c r="G26" s="529" t="s">
        <v>840</v>
      </c>
      <c r="H26" s="529"/>
      <c r="I26" s="563" t="s">
        <v>260</v>
      </c>
      <c r="J26" s="563" t="s">
        <v>925</v>
      </c>
      <c r="K26" s="349" t="s">
        <v>926</v>
      </c>
      <c r="L26" s="366" t="s">
        <v>103</v>
      </c>
      <c r="M26" s="366" t="s">
        <v>887</v>
      </c>
      <c r="N26" s="366" t="s">
        <v>104</v>
      </c>
      <c r="O26" s="357" t="s">
        <v>105</v>
      </c>
      <c r="P26" s="357"/>
      <c r="Q26" s="357"/>
      <c r="R26" s="357"/>
      <c r="S26" s="357" t="s">
        <v>155</v>
      </c>
      <c r="T26" s="540" t="s">
        <v>874</v>
      </c>
      <c r="U26" s="357" t="s">
        <v>344</v>
      </c>
      <c r="V26" s="357" t="s">
        <v>182</v>
      </c>
      <c r="W26" s="357"/>
      <c r="X26" s="357"/>
      <c r="Y26" s="357"/>
      <c r="Z26" s="357"/>
      <c r="AA26" s="508" t="s">
        <v>927</v>
      </c>
      <c r="AB26" s="357" t="s">
        <v>928</v>
      </c>
      <c r="AC26" s="332">
        <f t="shared" si="20"/>
        <v>26448.258999999998</v>
      </c>
      <c r="AD26" s="470">
        <f t="shared" si="21"/>
        <v>1510.4</v>
      </c>
      <c r="AE26" s="470">
        <f t="shared" si="22"/>
        <v>12381</v>
      </c>
      <c r="AF26" s="333">
        <f t="shared" si="23"/>
        <v>12556.858999999999</v>
      </c>
      <c r="AG26" s="471">
        <f t="shared" si="24"/>
        <v>26448.258999999998</v>
      </c>
      <c r="AH26" s="470">
        <f t="shared" si="25"/>
        <v>0</v>
      </c>
      <c r="AI26" s="470">
        <f t="shared" si="26"/>
        <v>1510.4</v>
      </c>
      <c r="AJ26" s="470">
        <f t="shared" si="27"/>
        <v>0</v>
      </c>
      <c r="AK26" s="470">
        <f t="shared" si="28"/>
        <v>12381</v>
      </c>
      <c r="AL26" s="470">
        <f t="shared" si="29"/>
        <v>0</v>
      </c>
      <c r="AM26" s="470">
        <f t="shared" si="30"/>
        <v>12556.858999999999</v>
      </c>
      <c r="AN26" s="470">
        <f t="shared" si="31"/>
        <v>0</v>
      </c>
      <c r="AO26" s="472">
        <f t="shared" si="32"/>
        <v>29921.108999999997</v>
      </c>
      <c r="AP26" s="472">
        <f t="shared" si="33"/>
        <v>29921.108999999997</v>
      </c>
      <c r="AQ26" s="472">
        <f t="shared" si="34"/>
        <v>0</v>
      </c>
      <c r="AR26" s="472">
        <f>Rappel_2021!BD26*'Données de référence'!$B$3+Rappel_2021!BE26*'Données de référence'!$B$2+Rappel_2021!BF26*'Données de référence'!$B$4+Rappel_2021!BG26</f>
        <v>1888</v>
      </c>
      <c r="AS26" s="472">
        <f t="shared" si="35"/>
        <v>0</v>
      </c>
      <c r="AT26" s="472">
        <f>Rappel_2021!BI26*'Données de référence'!$C$3+Rappel_2021!BJ26*'Données de référence'!$C$2+Rappel_2021!BK26*'Données de référence'!$C$4+Rappel_2021!BL26</f>
        <v>15476.25</v>
      </c>
      <c r="AU26" s="472">
        <f t="shared" si="36"/>
        <v>0</v>
      </c>
      <c r="AV26" s="472">
        <f t="shared" si="37"/>
        <v>12556.858999999999</v>
      </c>
      <c r="AW26" s="472">
        <f t="shared" si="38"/>
        <v>0</v>
      </c>
      <c r="AX26" s="472">
        <f>Rappel_2021!BN26*'Données de référence'!$D$3+Rappel_2021!BO26*'Données de référence'!$D$2+Rappel_2021!BP26*'Données de référence'!$D$4+Rappel_2021!BQ26</f>
        <v>0</v>
      </c>
      <c r="AY26" s="472">
        <f t="shared" si="39"/>
        <v>0</v>
      </c>
      <c r="AZ26" s="472">
        <f>Rappel_2021!BS26*'Données de référence'!$D$3+Rappel_2021!BT26*'Données de référence'!$D$2+Rappel_2021!BU26*'Données de référence'!$D$4+Rappel_2021!BV26</f>
        <v>12110</v>
      </c>
      <c r="BA26" s="472">
        <f t="shared" si="40"/>
        <v>0</v>
      </c>
      <c r="BB26" s="472">
        <f>Rappel_2021!BX26*'Données de référence'!$D$3+Rappel_2021!BY26*'Données de référence'!$D$2+Rappel_2021!BZ26*'Données de référence'!$D$4+Rappel_2021!CA26</f>
        <v>0</v>
      </c>
      <c r="BC26" s="472">
        <f t="shared" si="19"/>
        <v>0</v>
      </c>
      <c r="BD26" s="509">
        <v>16</v>
      </c>
      <c r="BE26" s="509"/>
      <c r="BF26" s="509"/>
      <c r="BG26" s="509"/>
      <c r="BH26" s="509"/>
      <c r="BI26" s="510">
        <v>75</v>
      </c>
      <c r="BJ26" s="510">
        <v>75</v>
      </c>
      <c r="BK26" s="510"/>
      <c r="BL26" s="510"/>
      <c r="BM26" s="510"/>
      <c r="BN26" s="511"/>
      <c r="BO26" s="511"/>
      <c r="BP26" s="511"/>
      <c r="BQ26" s="511"/>
      <c r="BR26" s="511"/>
      <c r="BS26" s="511">
        <v>80</v>
      </c>
      <c r="BT26" s="511"/>
      <c r="BU26" s="511">
        <v>30</v>
      </c>
      <c r="BV26" s="511"/>
      <c r="BW26" s="511"/>
      <c r="BX26" s="511"/>
      <c r="BY26" s="511"/>
      <c r="BZ26" s="511"/>
      <c r="CA26" s="511"/>
      <c r="CB26" s="511"/>
    </row>
    <row r="27" spans="1:81" s="335" customFormat="1" ht="24" customHeight="1" x14ac:dyDescent="0.3">
      <c r="A27" s="330">
        <v>32</v>
      </c>
      <c r="B27" s="345">
        <v>1</v>
      </c>
      <c r="C27" s="330" t="s">
        <v>253</v>
      </c>
      <c r="D27" s="330" t="s">
        <v>170</v>
      </c>
      <c r="E27" s="330" t="s">
        <v>266</v>
      </c>
      <c r="F27" s="526">
        <v>26</v>
      </c>
      <c r="G27" s="528" t="s">
        <v>840</v>
      </c>
      <c r="H27" s="528"/>
      <c r="I27" s="563" t="s">
        <v>267</v>
      </c>
      <c r="J27" s="564" t="s">
        <v>929</v>
      </c>
      <c r="K27" s="551" t="s">
        <v>930</v>
      </c>
      <c r="L27" s="337" t="s">
        <v>103</v>
      </c>
      <c r="M27" s="337" t="s">
        <v>931</v>
      </c>
      <c r="N27" s="337" t="s">
        <v>104</v>
      </c>
      <c r="O27" s="330" t="s">
        <v>105</v>
      </c>
      <c r="P27" s="330" t="s">
        <v>932</v>
      </c>
      <c r="Q27" s="330"/>
      <c r="R27" s="330"/>
      <c r="S27" s="330" t="s">
        <v>107</v>
      </c>
      <c r="T27" s="501" t="s">
        <v>933</v>
      </c>
      <c r="U27" s="330" t="s">
        <v>125</v>
      </c>
      <c r="V27" s="501">
        <v>44470</v>
      </c>
      <c r="W27" s="330"/>
      <c r="X27" s="330"/>
      <c r="Y27" s="330"/>
      <c r="Z27" s="330"/>
      <c r="AA27" s="330" t="s">
        <v>660</v>
      </c>
      <c r="AB27" s="330" t="s">
        <v>110</v>
      </c>
      <c r="AC27" s="332">
        <f t="shared" si="20"/>
        <v>25488</v>
      </c>
      <c r="AD27" s="470">
        <f t="shared" si="21"/>
        <v>25488</v>
      </c>
      <c r="AE27" s="470">
        <f t="shared" si="22"/>
        <v>0</v>
      </c>
      <c r="AF27" s="333">
        <f t="shared" si="23"/>
        <v>0</v>
      </c>
      <c r="AG27" s="471">
        <f t="shared" si="24"/>
        <v>25488</v>
      </c>
      <c r="AH27" s="470">
        <f t="shared" si="25"/>
        <v>0</v>
      </c>
      <c r="AI27" s="470">
        <f t="shared" si="26"/>
        <v>25488</v>
      </c>
      <c r="AJ27" s="470">
        <f t="shared" si="27"/>
        <v>0</v>
      </c>
      <c r="AK27" s="470">
        <f t="shared" si="28"/>
        <v>0</v>
      </c>
      <c r="AL27" s="470">
        <f t="shared" si="29"/>
        <v>0</v>
      </c>
      <c r="AM27" s="470">
        <f t="shared" si="30"/>
        <v>0</v>
      </c>
      <c r="AN27" s="470">
        <f t="shared" si="31"/>
        <v>0</v>
      </c>
      <c r="AO27" s="472">
        <f t="shared" si="32"/>
        <v>31860</v>
      </c>
      <c r="AP27" s="472">
        <f t="shared" si="33"/>
        <v>31860</v>
      </c>
      <c r="AQ27" s="472">
        <f t="shared" si="34"/>
        <v>0</v>
      </c>
      <c r="AR27" s="472">
        <f>Rappel_2021!BD27*'Données de référence'!$B$3+Rappel_2021!BE27*'Données de référence'!$B$2+Rappel_2021!BF27*'Données de référence'!$B$4+Rappel_2021!BG27</f>
        <v>31860</v>
      </c>
      <c r="AS27" s="472">
        <f t="shared" si="35"/>
        <v>0</v>
      </c>
      <c r="AT27" s="472">
        <f>Rappel_2021!BI27*'Données de référence'!$C$3+Rappel_2021!BJ27*'Données de référence'!$C$2+Rappel_2021!BK27*'Données de référence'!$C$4+Rappel_2021!BL27</f>
        <v>0</v>
      </c>
      <c r="AU27" s="472">
        <f t="shared" si="36"/>
        <v>0</v>
      </c>
      <c r="AV27" s="472">
        <f t="shared" si="37"/>
        <v>0</v>
      </c>
      <c r="AW27" s="472">
        <f t="shared" si="38"/>
        <v>0</v>
      </c>
      <c r="AX27" s="472">
        <f>Rappel_2021!BN27*'Données de référence'!$D$3+Rappel_2021!BO27*'Données de référence'!$D$2+Rappel_2021!BP27*'Données de référence'!$D$4+Rappel_2021!BQ27</f>
        <v>0</v>
      </c>
      <c r="AY27" s="472">
        <f t="shared" si="39"/>
        <v>0</v>
      </c>
      <c r="AZ27" s="472">
        <f>Rappel_2021!BS27*'Données de référence'!$D$3+Rappel_2021!BT27*'Données de référence'!$D$2+Rappel_2021!BU27*'Données de référence'!$D$4+Rappel_2021!BV27</f>
        <v>0</v>
      </c>
      <c r="BA27" s="472">
        <f t="shared" si="40"/>
        <v>0</v>
      </c>
      <c r="BB27" s="472">
        <f>Rappel_2021!BX27*'Données de référence'!$D$3+Rappel_2021!BY27*'Données de référence'!$D$2+Rappel_2021!BZ27*'Données de référence'!$D$4+Rappel_2021!CA27</f>
        <v>0</v>
      </c>
      <c r="BC27" s="472">
        <f t="shared" si="19"/>
        <v>0</v>
      </c>
      <c r="BD27" s="334">
        <v>270</v>
      </c>
      <c r="BE27" s="334"/>
      <c r="BF27" s="334"/>
      <c r="BG27" s="334"/>
      <c r="BH27" s="334"/>
      <c r="BI27" s="505"/>
      <c r="BJ27" s="505"/>
      <c r="BK27" s="505"/>
      <c r="BL27" s="505"/>
      <c r="BM27" s="505"/>
      <c r="BN27" s="506"/>
      <c r="BO27" s="506"/>
      <c r="BP27" s="506"/>
      <c r="BQ27" s="506"/>
      <c r="BR27" s="506"/>
      <c r="BS27" s="506"/>
      <c r="BT27" s="506"/>
      <c r="BU27" s="506"/>
      <c r="BV27" s="506"/>
      <c r="BW27" s="506"/>
      <c r="BX27" s="506"/>
      <c r="BY27" s="506"/>
      <c r="BZ27" s="506"/>
      <c r="CA27" s="506"/>
      <c r="CB27" s="506"/>
      <c r="CC27" s="507"/>
    </row>
    <row r="28" spans="1:81" s="335" customFormat="1" ht="24" customHeight="1" x14ac:dyDescent="0.3">
      <c r="A28" s="330">
        <v>8</v>
      </c>
      <c r="B28" s="345">
        <v>1</v>
      </c>
      <c r="C28" s="330" t="s">
        <v>272</v>
      </c>
      <c r="D28" s="330" t="s">
        <v>98</v>
      </c>
      <c r="E28" s="330" t="s">
        <v>371</v>
      </c>
      <c r="F28" s="526">
        <v>27</v>
      </c>
      <c r="G28" s="529" t="s">
        <v>840</v>
      </c>
      <c r="H28" s="529"/>
      <c r="I28" s="521" t="s">
        <v>934</v>
      </c>
      <c r="J28" s="521" t="s">
        <v>935</v>
      </c>
      <c r="K28" s="346" t="s">
        <v>936</v>
      </c>
      <c r="L28" s="330" t="s">
        <v>276</v>
      </c>
      <c r="M28" s="330" t="s">
        <v>937</v>
      </c>
      <c r="N28" s="330" t="s">
        <v>204</v>
      </c>
      <c r="O28" s="330"/>
      <c r="P28" s="330"/>
      <c r="Q28" s="330"/>
      <c r="R28" s="330"/>
      <c r="S28" s="330" t="s">
        <v>344</v>
      </c>
      <c r="T28" s="330" t="s">
        <v>182</v>
      </c>
      <c r="U28" s="330" t="s">
        <v>107</v>
      </c>
      <c r="V28" s="330" t="s">
        <v>898</v>
      </c>
      <c r="W28" s="330"/>
      <c r="X28" s="330"/>
      <c r="Y28" s="330"/>
      <c r="Z28" s="330"/>
      <c r="AA28" s="330" t="s">
        <v>938</v>
      </c>
      <c r="AB28" s="330" t="s">
        <v>143</v>
      </c>
      <c r="AC28" s="332">
        <f t="shared" si="20"/>
        <v>91226.462</v>
      </c>
      <c r="AD28" s="470">
        <f t="shared" si="21"/>
        <v>0</v>
      </c>
      <c r="AE28" s="470">
        <f t="shared" si="22"/>
        <v>0</v>
      </c>
      <c r="AF28" s="333">
        <f t="shared" si="23"/>
        <v>91226.462</v>
      </c>
      <c r="AG28" s="471">
        <f t="shared" si="24"/>
        <v>91226.462</v>
      </c>
      <c r="AH28" s="470">
        <f t="shared" si="25"/>
        <v>0</v>
      </c>
      <c r="AI28" s="470">
        <f t="shared" si="26"/>
        <v>0</v>
      </c>
      <c r="AJ28" s="470">
        <f t="shared" si="27"/>
        <v>0</v>
      </c>
      <c r="AK28" s="470">
        <f t="shared" si="28"/>
        <v>0</v>
      </c>
      <c r="AL28" s="470">
        <f t="shared" si="29"/>
        <v>0</v>
      </c>
      <c r="AM28" s="470">
        <f t="shared" si="30"/>
        <v>91226.462</v>
      </c>
      <c r="AN28" s="470">
        <f t="shared" si="31"/>
        <v>0</v>
      </c>
      <c r="AO28" s="472">
        <f t="shared" si="32"/>
        <v>91226.462</v>
      </c>
      <c r="AP28" s="472">
        <f t="shared" si="33"/>
        <v>91226.462</v>
      </c>
      <c r="AQ28" s="472">
        <f t="shared" si="34"/>
        <v>0</v>
      </c>
      <c r="AR28" s="472">
        <f>Rappel_2021!BD28*'Données de référence'!$B$3+Rappel_2021!BE28*'Données de référence'!$B$2+Rappel_2021!BF28*'Données de référence'!$B$4+Rappel_2021!BG28</f>
        <v>0</v>
      </c>
      <c r="AS28" s="472">
        <f t="shared" si="35"/>
        <v>0</v>
      </c>
      <c r="AT28" s="472">
        <f>Rappel_2021!BI28*'Données de référence'!$C$3+Rappel_2021!BJ28*'Données de référence'!$C$2+Rappel_2021!BK28*'Données de référence'!$C$4+Rappel_2021!BL28</f>
        <v>0</v>
      </c>
      <c r="AU28" s="472">
        <f t="shared" si="36"/>
        <v>0</v>
      </c>
      <c r="AV28" s="472">
        <f t="shared" si="37"/>
        <v>91226.462</v>
      </c>
      <c r="AW28" s="472">
        <f t="shared" si="38"/>
        <v>0</v>
      </c>
      <c r="AX28" s="472">
        <f>Rappel_2021!BN28*'Données de référence'!$D$3+Rappel_2021!BO28*'Données de référence'!$D$2+Rappel_2021!BP28*'Données de référence'!$D$4+Rappel_2021!BQ28</f>
        <v>3540</v>
      </c>
      <c r="AY28" s="472">
        <f t="shared" si="39"/>
        <v>0</v>
      </c>
      <c r="AZ28" s="472">
        <f>Rappel_2021!BS28*'Données de référence'!$D$3+Rappel_2021!BT28*'Données de référence'!$D$2+Rappel_2021!BU28*'Données de référence'!$D$4+Rappel_2021!BV28</f>
        <v>84440</v>
      </c>
      <c r="BA28" s="472">
        <f t="shared" si="40"/>
        <v>0</v>
      </c>
      <c r="BB28" s="472">
        <f>Rappel_2021!BX28*'Données de référence'!$D$3+Rappel_2021!BY28*'Données de référence'!$D$2+Rappel_2021!BZ28*'Données de référence'!$D$4+Rappel_2021!CA28</f>
        <v>0</v>
      </c>
      <c r="BC28" s="472">
        <f t="shared" si="19"/>
        <v>0</v>
      </c>
      <c r="BD28" s="334"/>
      <c r="BE28" s="334"/>
      <c r="BF28" s="334"/>
      <c r="BG28" s="334"/>
      <c r="BH28" s="334"/>
      <c r="BI28" s="505"/>
      <c r="BJ28" s="505"/>
      <c r="BK28" s="505"/>
      <c r="BL28" s="505"/>
      <c r="BM28" s="505"/>
      <c r="BN28" s="506">
        <v>30</v>
      </c>
      <c r="BO28" s="506"/>
      <c r="BP28" s="506"/>
      <c r="BQ28" s="506"/>
      <c r="BR28" s="506"/>
      <c r="BS28" s="506">
        <f>125+85+100+40</f>
        <v>350</v>
      </c>
      <c r="BT28" s="506"/>
      <c r="BU28" s="506">
        <f>160+100</f>
        <v>260</v>
      </c>
      <c r="BV28" s="506">
        <v>20000</v>
      </c>
      <c r="BW28" s="506"/>
      <c r="BX28" s="506"/>
      <c r="BY28" s="506"/>
      <c r="BZ28" s="506"/>
      <c r="CA28" s="506"/>
      <c r="CB28" s="506"/>
      <c r="CC28" s="507"/>
    </row>
    <row r="29" spans="1:81" s="352" customFormat="1" ht="24" customHeight="1" x14ac:dyDescent="0.3">
      <c r="A29" s="330">
        <v>8</v>
      </c>
      <c r="B29" s="330">
        <v>1</v>
      </c>
      <c r="C29" s="329" t="s">
        <v>272</v>
      </c>
      <c r="D29" s="329" t="s">
        <v>214</v>
      </c>
      <c r="E29" s="361" t="s">
        <v>215</v>
      </c>
      <c r="F29" s="526">
        <v>28</v>
      </c>
      <c r="G29" s="529" t="s">
        <v>190</v>
      </c>
      <c r="H29" s="529"/>
      <c r="I29" s="521" t="s">
        <v>278</v>
      </c>
      <c r="J29" s="521" t="s">
        <v>939</v>
      </c>
      <c r="K29" s="588" t="s">
        <v>940</v>
      </c>
      <c r="L29" s="358" t="s">
        <v>114</v>
      </c>
      <c r="M29" s="368"/>
      <c r="N29" s="329" t="s">
        <v>115</v>
      </c>
      <c r="O29" s="368"/>
      <c r="P29" s="368"/>
      <c r="Q29" s="368"/>
      <c r="R29" s="368"/>
      <c r="S29" s="329" t="s">
        <v>125</v>
      </c>
      <c r="T29" s="533" t="s">
        <v>941</v>
      </c>
      <c r="U29" s="368"/>
      <c r="V29" s="368"/>
      <c r="W29" s="368"/>
      <c r="X29" s="368"/>
      <c r="Y29" s="368"/>
      <c r="Z29" s="368"/>
      <c r="AA29" s="329" t="s">
        <v>284</v>
      </c>
      <c r="AB29" s="329" t="s">
        <v>143</v>
      </c>
      <c r="AC29" s="332">
        <f t="shared" si="20"/>
        <v>6117.71</v>
      </c>
      <c r="AD29" s="470">
        <f t="shared" si="21"/>
        <v>0</v>
      </c>
      <c r="AE29" s="470">
        <f t="shared" si="22"/>
        <v>0</v>
      </c>
      <c r="AF29" s="333">
        <f t="shared" si="23"/>
        <v>6117.71</v>
      </c>
      <c r="AG29" s="471">
        <f t="shared" si="24"/>
        <v>6117.71</v>
      </c>
      <c r="AH29" s="470">
        <f t="shared" si="25"/>
        <v>0</v>
      </c>
      <c r="AI29" s="470">
        <f t="shared" si="26"/>
        <v>0</v>
      </c>
      <c r="AJ29" s="470">
        <f t="shared" si="27"/>
        <v>0</v>
      </c>
      <c r="AK29" s="470">
        <f t="shared" si="28"/>
        <v>0</v>
      </c>
      <c r="AL29" s="470">
        <f t="shared" si="29"/>
        <v>0</v>
      </c>
      <c r="AM29" s="470">
        <f t="shared" si="30"/>
        <v>6117.71</v>
      </c>
      <c r="AN29" s="470">
        <f t="shared" si="31"/>
        <v>0</v>
      </c>
      <c r="AO29" s="472">
        <f t="shared" si="32"/>
        <v>6117.71</v>
      </c>
      <c r="AP29" s="472">
        <f t="shared" si="33"/>
        <v>6117.71</v>
      </c>
      <c r="AQ29" s="472">
        <f t="shared" si="34"/>
        <v>0</v>
      </c>
      <c r="AR29" s="472">
        <f>Rappel_2021!BD29*'Données de référence'!$B$3+Rappel_2021!BE29*'Données de référence'!$B$2+Rappel_2021!BF29*'Données de référence'!$B$4+Rappel_2021!BG29</f>
        <v>0</v>
      </c>
      <c r="AS29" s="472">
        <f t="shared" si="35"/>
        <v>0</v>
      </c>
      <c r="AT29" s="472">
        <f>Rappel_2021!BI29*'Données de référence'!$C$3+Rappel_2021!BJ29*'Données de référence'!$C$2+Rappel_2021!BK29*'Données de référence'!$C$4+Rappel_2021!BL29</f>
        <v>0</v>
      </c>
      <c r="AU29" s="472">
        <f t="shared" si="36"/>
        <v>0</v>
      </c>
      <c r="AV29" s="472">
        <f t="shared" si="37"/>
        <v>6117.71</v>
      </c>
      <c r="AW29" s="472">
        <f t="shared" si="38"/>
        <v>0</v>
      </c>
      <c r="AX29" s="472">
        <f>Rappel_2021!BN29*'Données de référence'!$D$3+Rappel_2021!BO29*'Données de référence'!$D$2+Rappel_2021!BP29*'Données de référence'!$D$4+Rappel_2021!BQ29</f>
        <v>5900</v>
      </c>
      <c r="AY29" s="472">
        <f t="shared" si="39"/>
        <v>0</v>
      </c>
      <c r="AZ29" s="472">
        <f>Rappel_2021!BS29*'Données de référence'!$D$3+Rappel_2021!BT29*'Données de référence'!$D$2+Rappel_2021!BU29*'Données de référence'!$D$4+Rappel_2021!BV29</f>
        <v>0</v>
      </c>
      <c r="BA29" s="472">
        <f t="shared" si="40"/>
        <v>0</v>
      </c>
      <c r="BB29" s="472">
        <f>Rappel_2021!BX29*'Données de référence'!$D$3+Rappel_2021!BY29*'Données de référence'!$D$2+Rappel_2021!BZ29*'Données de référence'!$D$4+Rappel_2021!CA29</f>
        <v>0</v>
      </c>
      <c r="BC29" s="472">
        <f t="shared" si="19"/>
        <v>0</v>
      </c>
      <c r="BD29" s="512"/>
      <c r="BE29" s="512"/>
      <c r="BF29" s="512"/>
      <c r="BG29" s="512"/>
      <c r="BH29" s="512"/>
      <c r="BI29" s="370"/>
      <c r="BJ29" s="370"/>
      <c r="BK29" s="370"/>
      <c r="BL29" s="370"/>
      <c r="BM29" s="370"/>
      <c r="BN29" s="340">
        <v>50</v>
      </c>
      <c r="BO29" s="371"/>
      <c r="BP29" s="371"/>
      <c r="BQ29" s="371"/>
      <c r="BR29" s="371"/>
      <c r="BS29" s="371"/>
      <c r="BT29" s="371"/>
      <c r="BU29" s="371"/>
      <c r="BV29" s="371"/>
      <c r="BW29" s="371"/>
      <c r="BX29" s="371"/>
      <c r="BY29" s="371"/>
      <c r="BZ29" s="371"/>
      <c r="CA29" s="371"/>
      <c r="CB29" s="371"/>
    </row>
    <row r="30" spans="1:81" s="335" customFormat="1" ht="35.25" customHeight="1" x14ac:dyDescent="0.3">
      <c r="A30" s="330">
        <v>11</v>
      </c>
      <c r="B30" s="330">
        <v>2</v>
      </c>
      <c r="C30" s="330" t="s">
        <v>285</v>
      </c>
      <c r="D30" s="330" t="s">
        <v>170</v>
      </c>
      <c r="E30" s="345" t="s">
        <v>254</v>
      </c>
      <c r="F30" s="526">
        <v>29</v>
      </c>
      <c r="G30" s="528" t="s">
        <v>840</v>
      </c>
      <c r="H30" s="528"/>
      <c r="I30" s="563" t="s">
        <v>942</v>
      </c>
      <c r="J30" s="563" t="s">
        <v>943</v>
      </c>
      <c r="K30" s="552" t="s">
        <v>944</v>
      </c>
      <c r="L30" s="354" t="s">
        <v>103</v>
      </c>
      <c r="M30" s="337"/>
      <c r="N30" s="337" t="s">
        <v>104</v>
      </c>
      <c r="O30" s="330" t="s">
        <v>165</v>
      </c>
      <c r="P30" s="330" t="s">
        <v>945</v>
      </c>
      <c r="Q30" s="330"/>
      <c r="R30" s="330"/>
      <c r="S30" s="330" t="s">
        <v>290</v>
      </c>
      <c r="T30" s="330" t="s">
        <v>182</v>
      </c>
      <c r="U30" s="330"/>
      <c r="V30" s="330"/>
      <c r="W30" s="330"/>
      <c r="X30" s="330"/>
      <c r="Y30" s="330"/>
      <c r="Z30" s="330"/>
      <c r="AA30" s="330" t="s">
        <v>946</v>
      </c>
      <c r="AB30" s="330" t="s">
        <v>947</v>
      </c>
      <c r="AC30" s="332">
        <f t="shared" si="20"/>
        <v>64888.354999999996</v>
      </c>
      <c r="AD30" s="470">
        <f t="shared" si="21"/>
        <v>0</v>
      </c>
      <c r="AE30" s="470">
        <f t="shared" si="22"/>
        <v>29685.600000000002</v>
      </c>
      <c r="AF30" s="333">
        <f t="shared" si="23"/>
        <v>35202.754999999997</v>
      </c>
      <c r="AG30" s="471">
        <f t="shared" si="24"/>
        <v>64888.354999999996</v>
      </c>
      <c r="AH30" s="470">
        <f t="shared" si="25"/>
        <v>0</v>
      </c>
      <c r="AI30" s="470">
        <f t="shared" si="26"/>
        <v>0</v>
      </c>
      <c r="AJ30" s="470">
        <f t="shared" si="27"/>
        <v>0</v>
      </c>
      <c r="AK30" s="470">
        <f t="shared" si="28"/>
        <v>29685.600000000002</v>
      </c>
      <c r="AL30" s="470">
        <f t="shared" si="29"/>
        <v>0</v>
      </c>
      <c r="AM30" s="470">
        <f t="shared" si="30"/>
        <v>35202.754999999997</v>
      </c>
      <c r="AN30" s="470">
        <f t="shared" si="31"/>
        <v>0</v>
      </c>
      <c r="AO30" s="472">
        <f t="shared" si="32"/>
        <v>72309.755000000005</v>
      </c>
      <c r="AP30" s="472">
        <f t="shared" si="33"/>
        <v>72309.755000000005</v>
      </c>
      <c r="AQ30" s="472">
        <f t="shared" si="34"/>
        <v>0</v>
      </c>
      <c r="AR30" s="472">
        <f>Rappel_2021!BD30*'Données de référence'!$B$3+Rappel_2021!BE30*'Données de référence'!$B$2+Rappel_2021!BF30*'Données de référence'!$B$4+Rappel_2021!BG30</f>
        <v>0</v>
      </c>
      <c r="AS30" s="472">
        <f t="shared" si="35"/>
        <v>0</v>
      </c>
      <c r="AT30" s="472">
        <f>Rappel_2021!BI30*'Données de référence'!$C$3+Rappel_2021!BJ30*'Données de référence'!$C$2+Rappel_2021!BK30*'Données de référence'!$C$4+Rappel_2021!BL30</f>
        <v>37107</v>
      </c>
      <c r="AU30" s="472">
        <f t="shared" si="36"/>
        <v>0</v>
      </c>
      <c r="AV30" s="472">
        <f t="shared" si="37"/>
        <v>35202.754999999997</v>
      </c>
      <c r="AW30" s="472">
        <f t="shared" si="38"/>
        <v>0</v>
      </c>
      <c r="AX30" s="472">
        <f>Rappel_2021!BN30*'Données de référence'!$D$3+Rappel_2021!BO30*'Données de référence'!$D$2+Rappel_2021!BP30*'Données de référence'!$D$4+Rappel_2021!BQ30</f>
        <v>33950</v>
      </c>
      <c r="AY30" s="472">
        <f t="shared" si="39"/>
        <v>0</v>
      </c>
      <c r="AZ30" s="472">
        <f>Rappel_2021!BS30*'Données de référence'!$D$3+Rappel_2021!BT30*'Données de référence'!$D$2+Rappel_2021!BU30*'Données de référence'!$D$4+Rappel_2021!BV30</f>
        <v>0</v>
      </c>
      <c r="BA30" s="472">
        <f t="shared" si="40"/>
        <v>0</v>
      </c>
      <c r="BB30" s="472">
        <f>Rappel_2021!BX30*'Données de référence'!$D$3+Rappel_2021!BY30*'Données de référence'!$D$2+Rappel_2021!BZ30*'Données de référence'!$D$4+Rappel_2021!CA30</f>
        <v>0</v>
      </c>
      <c r="BC30" s="472">
        <f t="shared" si="19"/>
        <v>0</v>
      </c>
      <c r="BD30" s="334"/>
      <c r="BE30" s="334"/>
      <c r="BF30" s="334"/>
      <c r="BG30" s="334"/>
      <c r="BH30" s="334"/>
      <c r="BI30" s="339"/>
      <c r="BJ30" s="339">
        <v>300</v>
      </c>
      <c r="BK30" s="339"/>
      <c r="BL30" s="339"/>
      <c r="BM30" s="339"/>
      <c r="BN30" s="340">
        <v>250</v>
      </c>
      <c r="BO30" s="340"/>
      <c r="BP30" s="340">
        <v>50</v>
      </c>
      <c r="BQ30" s="340"/>
      <c r="BR30" s="340"/>
      <c r="BS30" s="340"/>
      <c r="BT30" s="340"/>
      <c r="BU30" s="340"/>
      <c r="BV30" s="340"/>
      <c r="BW30" s="340"/>
      <c r="BX30" s="340"/>
      <c r="BY30" s="340"/>
      <c r="BZ30" s="340"/>
      <c r="CA30" s="340"/>
      <c r="CB30" s="340"/>
    </row>
    <row r="31" spans="1:81" s="335" customFormat="1" ht="33" customHeight="1" x14ac:dyDescent="0.3">
      <c r="A31" s="330">
        <v>6</v>
      </c>
      <c r="B31" s="330">
        <v>2</v>
      </c>
      <c r="C31" s="330" t="s">
        <v>285</v>
      </c>
      <c r="D31" s="330" t="s">
        <v>225</v>
      </c>
      <c r="E31" s="341" t="s">
        <v>293</v>
      </c>
      <c r="F31" s="526">
        <v>30</v>
      </c>
      <c r="G31" s="528" t="s">
        <v>840</v>
      </c>
      <c r="H31" s="528" t="s">
        <v>948</v>
      </c>
      <c r="I31" s="563" t="s">
        <v>295</v>
      </c>
      <c r="J31" s="563" t="s">
        <v>949</v>
      </c>
      <c r="K31" s="553" t="s">
        <v>950</v>
      </c>
      <c r="L31" s="354" t="s">
        <v>103</v>
      </c>
      <c r="M31" s="354"/>
      <c r="N31" s="337" t="s">
        <v>104</v>
      </c>
      <c r="O31" s="330" t="s">
        <v>165</v>
      </c>
      <c r="P31" s="330" t="s">
        <v>951</v>
      </c>
      <c r="Q31" s="330"/>
      <c r="R31" s="330"/>
      <c r="S31" s="330" t="s">
        <v>358</v>
      </c>
      <c r="T31" s="330" t="s">
        <v>182</v>
      </c>
      <c r="U31" s="330"/>
      <c r="V31" s="501"/>
      <c r="W31" s="330"/>
      <c r="X31" s="330"/>
      <c r="Y31" s="330"/>
      <c r="Z31" s="330"/>
      <c r="AA31" s="355" t="s">
        <v>299</v>
      </c>
      <c r="AB31" s="330" t="s">
        <v>292</v>
      </c>
      <c r="AC31" s="332">
        <f t="shared" si="20"/>
        <v>685700.93499999994</v>
      </c>
      <c r="AD31" s="470">
        <f t="shared" si="21"/>
        <v>0</v>
      </c>
      <c r="AE31" s="470">
        <f t="shared" si="22"/>
        <v>11560.400000000001</v>
      </c>
      <c r="AF31" s="333">
        <f t="shared" si="23"/>
        <v>674140.53499999992</v>
      </c>
      <c r="AG31" s="471">
        <f t="shared" si="24"/>
        <v>353892.935</v>
      </c>
      <c r="AH31" s="470">
        <f t="shared" si="25"/>
        <v>331808</v>
      </c>
      <c r="AI31" s="470">
        <f t="shared" si="26"/>
        <v>0</v>
      </c>
      <c r="AJ31" s="470">
        <f t="shared" si="27"/>
        <v>0</v>
      </c>
      <c r="AK31" s="470">
        <f t="shared" si="28"/>
        <v>11560.400000000001</v>
      </c>
      <c r="AL31" s="470">
        <f t="shared" si="29"/>
        <v>0</v>
      </c>
      <c r="AM31" s="470">
        <f t="shared" si="30"/>
        <v>342332.53499999997</v>
      </c>
      <c r="AN31" s="470">
        <f t="shared" si="31"/>
        <v>331808</v>
      </c>
      <c r="AO31" s="472">
        <f t="shared" si="32"/>
        <v>688591.03499999992</v>
      </c>
      <c r="AP31" s="472">
        <f t="shared" si="33"/>
        <v>356783.03499999997</v>
      </c>
      <c r="AQ31" s="472">
        <f t="shared" si="34"/>
        <v>331808</v>
      </c>
      <c r="AR31" s="472">
        <f>Rappel_2021!BD31*'Données de référence'!$B$3+Rappel_2021!BE31*'Données de référence'!$B$2+Rappel_2021!BF31*'Données de référence'!$B$4+Rappel_2021!BG31</f>
        <v>0</v>
      </c>
      <c r="AS31" s="472">
        <f t="shared" si="35"/>
        <v>0</v>
      </c>
      <c r="AT31" s="472">
        <f>Rappel_2021!BI31*'Données de référence'!$C$3+Rappel_2021!BJ31*'Données de référence'!$C$2+Rappel_2021!BK31*'Données de référence'!$C$4+Rappel_2021!BL31</f>
        <v>14450.5</v>
      </c>
      <c r="AU31" s="472">
        <f t="shared" si="36"/>
        <v>0</v>
      </c>
      <c r="AV31" s="472">
        <f t="shared" si="37"/>
        <v>342332.53499999997</v>
      </c>
      <c r="AW31" s="472">
        <f t="shared" si="38"/>
        <v>331808</v>
      </c>
      <c r="AX31" s="472">
        <f>Rappel_2021!BN31*'Données de référence'!$D$3+Rappel_2021!BO31*'Données de référence'!$D$2+Rappel_2021!BP31*'Données de référence'!$D$4+Rappel_2021!BQ31</f>
        <v>330150</v>
      </c>
      <c r="AY31" s="472">
        <f t="shared" si="39"/>
        <v>320000</v>
      </c>
      <c r="AZ31" s="472">
        <f>Rappel_2021!BS31*'Données de référence'!$D$3+Rappel_2021!BT31*'Données de référence'!$D$2+Rappel_2021!BU31*'Données de référence'!$D$4+Rappel_2021!BV31</f>
        <v>0</v>
      </c>
      <c r="BA31" s="472">
        <f t="shared" si="40"/>
        <v>0</v>
      </c>
      <c r="BB31" s="472">
        <f>Rappel_2021!BX31*'Données de référence'!$D$3+Rappel_2021!BY31*'Données de référence'!$D$2+Rappel_2021!BZ31*'Données de référence'!$D$4+Rappel_2021!CA31</f>
        <v>0</v>
      </c>
      <c r="BC31" s="472">
        <f t="shared" si="19"/>
        <v>0</v>
      </c>
      <c r="BD31" s="334"/>
      <c r="BE31" s="334"/>
      <c r="BF31" s="334"/>
      <c r="BG31" s="334"/>
      <c r="BH31" s="334"/>
      <c r="BI31" s="339">
        <v>100</v>
      </c>
      <c r="BJ31" s="339">
        <v>50</v>
      </c>
      <c r="BK31" s="339"/>
      <c r="BL31" s="339"/>
      <c r="BM31" s="339"/>
      <c r="BN31" s="340">
        <v>1100</v>
      </c>
      <c r="BO31" s="340"/>
      <c r="BP31" s="340">
        <v>150</v>
      </c>
      <c r="BQ31" s="340">
        <v>187000</v>
      </c>
      <c r="BR31" s="340">
        <v>320000</v>
      </c>
      <c r="BS31" s="340"/>
      <c r="BT31" s="340"/>
      <c r="BU31" s="340"/>
      <c r="BV31" s="340"/>
      <c r="BW31" s="340"/>
      <c r="BX31" s="340"/>
      <c r="BY31" s="340"/>
      <c r="BZ31" s="340"/>
      <c r="CA31" s="340"/>
      <c r="CB31" s="340"/>
    </row>
    <row r="32" spans="1:81" s="335" customFormat="1" ht="30.75" customHeight="1" x14ac:dyDescent="0.3">
      <c r="A32" s="330">
        <v>6</v>
      </c>
      <c r="B32" s="330">
        <v>2</v>
      </c>
      <c r="C32" s="330" t="s">
        <v>285</v>
      </c>
      <c r="D32" s="330" t="s">
        <v>225</v>
      </c>
      <c r="E32" s="341" t="s">
        <v>293</v>
      </c>
      <c r="F32" s="526">
        <v>31</v>
      </c>
      <c r="G32" s="528" t="s">
        <v>840</v>
      </c>
      <c r="H32" s="528"/>
      <c r="I32" s="563" t="s">
        <v>300</v>
      </c>
      <c r="J32" s="563" t="s">
        <v>952</v>
      </c>
      <c r="K32" s="554" t="s">
        <v>953</v>
      </c>
      <c r="L32" s="337" t="s">
        <v>103</v>
      </c>
      <c r="M32" s="354"/>
      <c r="N32" s="337" t="s">
        <v>104</v>
      </c>
      <c r="O32" s="330" t="s">
        <v>165</v>
      </c>
      <c r="P32" s="330" t="s">
        <v>954</v>
      </c>
      <c r="Q32" s="330"/>
      <c r="R32" s="330"/>
      <c r="S32" s="330" t="s">
        <v>155</v>
      </c>
      <c r="T32" s="501" t="s">
        <v>874</v>
      </c>
      <c r="U32" s="330" t="s">
        <v>306</v>
      </c>
      <c r="V32" s="501">
        <v>44348</v>
      </c>
      <c r="W32" s="330"/>
      <c r="X32" s="501"/>
      <c r="Y32" s="330"/>
      <c r="Z32" s="330"/>
      <c r="AA32" s="355" t="s">
        <v>233</v>
      </c>
      <c r="AB32" s="330" t="s">
        <v>143</v>
      </c>
      <c r="AC32" s="332">
        <f t="shared" si="20"/>
        <v>149635.03899999999</v>
      </c>
      <c r="AD32" s="470">
        <f t="shared" si="21"/>
        <v>0</v>
      </c>
      <c r="AE32" s="470">
        <f t="shared" si="22"/>
        <v>0</v>
      </c>
      <c r="AF32" s="333">
        <f t="shared" si="23"/>
        <v>149635.03899999999</v>
      </c>
      <c r="AG32" s="471">
        <f t="shared" si="24"/>
        <v>149635.03899999999</v>
      </c>
      <c r="AH32" s="470">
        <f t="shared" si="25"/>
        <v>0</v>
      </c>
      <c r="AI32" s="470">
        <f t="shared" si="26"/>
        <v>0</v>
      </c>
      <c r="AJ32" s="470">
        <f t="shared" si="27"/>
        <v>0</v>
      </c>
      <c r="AK32" s="470">
        <f t="shared" si="28"/>
        <v>0</v>
      </c>
      <c r="AL32" s="470">
        <f t="shared" si="29"/>
        <v>0</v>
      </c>
      <c r="AM32" s="470">
        <f t="shared" si="30"/>
        <v>149635.03899999999</v>
      </c>
      <c r="AN32" s="470">
        <f t="shared" si="31"/>
        <v>0</v>
      </c>
      <c r="AO32" s="472">
        <f t="shared" si="32"/>
        <v>149635.03899999999</v>
      </c>
      <c r="AP32" s="472">
        <f t="shared" si="33"/>
        <v>149635.03899999999</v>
      </c>
      <c r="AQ32" s="472">
        <f t="shared" si="34"/>
        <v>0</v>
      </c>
      <c r="AR32" s="472">
        <f>Rappel_2021!BD32*'Données de référence'!$B$3+Rappel_2021!BE32*'Données de référence'!$B$2+Rappel_2021!BF32*'Données de référence'!$B$4+Rappel_2021!BG32</f>
        <v>0</v>
      </c>
      <c r="AS32" s="472">
        <f t="shared" si="35"/>
        <v>0</v>
      </c>
      <c r="AT32" s="472">
        <f>Rappel_2021!BI32*'Données de référence'!$C$3+Rappel_2021!BJ32*'Données de référence'!$C$2+Rappel_2021!BK32*'Données de référence'!$C$4+Rappel_2021!BL32</f>
        <v>0</v>
      </c>
      <c r="AU32" s="472">
        <f t="shared" si="36"/>
        <v>0</v>
      </c>
      <c r="AV32" s="472">
        <f t="shared" si="37"/>
        <v>149635.03899999999</v>
      </c>
      <c r="AW32" s="472">
        <f t="shared" si="38"/>
        <v>0</v>
      </c>
      <c r="AX32" s="472">
        <f>Rappel_2021!BN32*'Données de référence'!$D$3+Rappel_2021!BO32*'Données de référence'!$D$2+Rappel_2021!BP32*'Données de référence'!$D$4+Rappel_2021!BQ32</f>
        <v>144310</v>
      </c>
      <c r="AY32" s="472">
        <f t="shared" si="39"/>
        <v>0</v>
      </c>
      <c r="AZ32" s="472">
        <f>Rappel_2021!BS32*'Données de référence'!$D$3+Rappel_2021!BT32*'Données de référence'!$D$2+Rappel_2021!BU32*'Données de référence'!$D$4+Rappel_2021!BV32</f>
        <v>0</v>
      </c>
      <c r="BA32" s="472">
        <f t="shared" si="40"/>
        <v>0</v>
      </c>
      <c r="BB32" s="472">
        <f>Rappel_2021!BX32*'Données de référence'!$D$3+Rappel_2021!BY32*'Données de référence'!$D$2+Rappel_2021!BZ32*'Données de référence'!$D$4+Rappel_2021!CA32</f>
        <v>0</v>
      </c>
      <c r="BC32" s="472">
        <f t="shared" ref="BC32:BC63" si="41">CB32</f>
        <v>0</v>
      </c>
      <c r="BD32" s="334"/>
      <c r="BE32" s="334"/>
      <c r="BF32" s="334"/>
      <c r="BG32" s="334"/>
      <c r="BH32" s="334"/>
      <c r="BI32" s="339"/>
      <c r="BJ32" s="339"/>
      <c r="BK32" s="339"/>
      <c r="BL32" s="339"/>
      <c r="BM32" s="339"/>
      <c r="BN32" s="340">
        <v>1140</v>
      </c>
      <c r="BO32" s="340"/>
      <c r="BP32" s="340">
        <v>110</v>
      </c>
      <c r="BQ32" s="340"/>
      <c r="BR32" s="340"/>
      <c r="BS32" s="340"/>
      <c r="BT32" s="340"/>
      <c r="BU32" s="340"/>
      <c r="BV32" s="340"/>
      <c r="BW32" s="340"/>
      <c r="BX32" s="340"/>
      <c r="BY32" s="340"/>
      <c r="BZ32" s="340"/>
      <c r="CA32" s="340"/>
      <c r="CB32" s="340"/>
    </row>
    <row r="33" spans="1:80" s="335" customFormat="1" ht="24" customHeight="1" x14ac:dyDescent="0.3">
      <c r="A33" s="594">
        <v>18</v>
      </c>
      <c r="B33" s="343">
        <v>2</v>
      </c>
      <c r="C33" s="330" t="s">
        <v>285</v>
      </c>
      <c r="D33" s="345" t="s">
        <v>214</v>
      </c>
      <c r="E33" s="345" t="s">
        <v>309</v>
      </c>
      <c r="F33" s="526">
        <v>32</v>
      </c>
      <c r="G33" s="528" t="s">
        <v>840</v>
      </c>
      <c r="H33" s="528"/>
      <c r="I33" s="563" t="s">
        <v>310</v>
      </c>
      <c r="J33" s="563" t="s">
        <v>311</v>
      </c>
      <c r="K33" s="347" t="s">
        <v>955</v>
      </c>
      <c r="L33" s="337" t="s">
        <v>103</v>
      </c>
      <c r="M33" s="337"/>
      <c r="N33" s="337" t="s">
        <v>104</v>
      </c>
      <c r="O33" s="357" t="s">
        <v>105</v>
      </c>
      <c r="P33" s="357"/>
      <c r="Q33" s="357"/>
      <c r="R33" s="357"/>
      <c r="S33" s="357" t="s">
        <v>222</v>
      </c>
      <c r="T33" s="357" t="s">
        <v>182</v>
      </c>
      <c r="U33" s="330"/>
      <c r="V33" s="330"/>
      <c r="W33" s="330"/>
      <c r="X33" s="330"/>
      <c r="Y33" s="330"/>
      <c r="Z33" s="330"/>
      <c r="AA33" s="355" t="s">
        <v>299</v>
      </c>
      <c r="AB33" s="330" t="s">
        <v>143</v>
      </c>
      <c r="AC33" s="332">
        <f t="shared" ref="AC33:AC64" si="42">AD33+AE33+AF33</f>
        <v>12235.42</v>
      </c>
      <c r="AD33" s="470">
        <f t="shared" ref="AD33:AD64" si="43">AI33+AJ33</f>
        <v>0</v>
      </c>
      <c r="AE33" s="470">
        <f t="shared" ref="AE33:AE64" si="44">AK33+AL33</f>
        <v>0</v>
      </c>
      <c r="AF33" s="333">
        <f t="shared" ref="AF33:AF64" si="45">(AM33+AN33)</f>
        <v>12235.42</v>
      </c>
      <c r="AG33" s="471">
        <f t="shared" ref="AG33:AG64" si="46">AI33+AK33+AM33</f>
        <v>12235.42</v>
      </c>
      <c r="AH33" s="470">
        <f t="shared" ref="AH33:AH64" si="47">AJ33+AL33+AN33</f>
        <v>0</v>
      </c>
      <c r="AI33" s="470">
        <f t="shared" ref="AI33:AI64" si="48">0.8*AR33</f>
        <v>0</v>
      </c>
      <c r="AJ33" s="470">
        <f t="shared" ref="AJ33:AJ64" si="49">0.8*AS33</f>
        <v>0</v>
      </c>
      <c r="AK33" s="470">
        <f t="shared" ref="AK33:AK64" si="50">0.8*AT33</f>
        <v>0</v>
      </c>
      <c r="AL33" s="470">
        <f t="shared" ref="AL33:AL64" si="51">0.8*AU33</f>
        <v>0</v>
      </c>
      <c r="AM33" s="470">
        <f t="shared" ref="AM33:AM64" si="52">AV33</f>
        <v>12235.42</v>
      </c>
      <c r="AN33" s="470">
        <f t="shared" ref="AN33:AN64" si="53">AW33</f>
        <v>0</v>
      </c>
      <c r="AO33" s="472">
        <f t="shared" ref="AO33:AO64" si="54">AP33+AQ33</f>
        <v>12235.42</v>
      </c>
      <c r="AP33" s="472">
        <f t="shared" ref="AP33:AP64" si="55">AR33+AT33+AV33</f>
        <v>12235.42</v>
      </c>
      <c r="AQ33" s="472">
        <f t="shared" ref="AQ33:AQ64" si="56">AS33+AU33+AW33</f>
        <v>0</v>
      </c>
      <c r="AR33" s="472">
        <f>Rappel_2021!BD33*'Données de référence'!$B$3+Rappel_2021!BE33*'Données de référence'!$B$2+Rappel_2021!BF33*'Données de référence'!$B$4+Rappel_2021!BG33</f>
        <v>0</v>
      </c>
      <c r="AS33" s="472">
        <f t="shared" ref="AS33:AS64" si="57">BH33</f>
        <v>0</v>
      </c>
      <c r="AT33" s="472">
        <f>Rappel_2021!BI33*'Données de référence'!$C$3+Rappel_2021!BJ33*'Données de référence'!$C$2+Rappel_2021!BK33*'Données de référence'!$C$4+Rappel_2021!BL33</f>
        <v>0</v>
      </c>
      <c r="AU33" s="472">
        <f t="shared" ref="AU33:AU64" si="58">BM33</f>
        <v>0</v>
      </c>
      <c r="AV33" s="472">
        <f t="shared" si="37"/>
        <v>12235.42</v>
      </c>
      <c r="AW33" s="472">
        <f t="shared" si="38"/>
        <v>0</v>
      </c>
      <c r="AX33" s="472">
        <f>Rappel_2021!BN33*'Données de référence'!$D$3+Rappel_2021!BO33*'Données de référence'!$D$2+Rappel_2021!BP33*'Données de référence'!$D$4+Rappel_2021!BQ33</f>
        <v>11800</v>
      </c>
      <c r="AY33" s="472">
        <f t="shared" si="39"/>
        <v>0</v>
      </c>
      <c r="AZ33" s="472">
        <f>Rappel_2021!BS33*'Données de référence'!$D$3+Rappel_2021!BT33*'Données de référence'!$D$2+Rappel_2021!BU33*'Données de référence'!$D$4+Rappel_2021!BV33</f>
        <v>0</v>
      </c>
      <c r="BA33" s="472">
        <f t="shared" ref="BA33:BA64" si="59">BW33</f>
        <v>0</v>
      </c>
      <c r="BB33" s="472">
        <f>Rappel_2021!BX33*'Données de référence'!$D$3+Rappel_2021!BY33*'Données de référence'!$D$2+Rappel_2021!BZ33*'Données de référence'!$D$4+Rappel_2021!CA33</f>
        <v>0</v>
      </c>
      <c r="BC33" s="472">
        <f t="shared" si="41"/>
        <v>0</v>
      </c>
      <c r="BD33" s="334"/>
      <c r="BE33" s="334"/>
      <c r="BF33" s="334"/>
      <c r="BG33" s="334"/>
      <c r="BH33" s="334"/>
      <c r="BI33" s="339"/>
      <c r="BJ33" s="339"/>
      <c r="BK33" s="339"/>
      <c r="BL33" s="339"/>
      <c r="BM33" s="339"/>
      <c r="BN33" s="340">
        <v>100</v>
      </c>
      <c r="BO33" s="340"/>
      <c r="BP33" s="340"/>
      <c r="BQ33" s="340"/>
      <c r="BR33" s="340"/>
      <c r="BS33" s="340"/>
      <c r="BT33" s="340"/>
      <c r="BU33" s="340"/>
      <c r="BV33" s="340"/>
      <c r="BW33" s="340"/>
      <c r="BX33" s="340"/>
      <c r="BY33" s="340"/>
      <c r="BZ33" s="340"/>
      <c r="CA33" s="340"/>
      <c r="CB33" s="340"/>
    </row>
    <row r="34" spans="1:80" s="335" customFormat="1" ht="25.5" customHeight="1" x14ac:dyDescent="0.3">
      <c r="A34" s="330">
        <v>22</v>
      </c>
      <c r="B34" s="330">
        <v>2</v>
      </c>
      <c r="C34" s="330" t="s">
        <v>285</v>
      </c>
      <c r="D34" s="345" t="s">
        <v>225</v>
      </c>
      <c r="E34" s="345" t="s">
        <v>314</v>
      </c>
      <c r="F34" s="526">
        <v>33</v>
      </c>
      <c r="G34" s="528" t="s">
        <v>840</v>
      </c>
      <c r="H34" s="528"/>
      <c r="I34" s="563" t="s">
        <v>315</v>
      </c>
      <c r="J34" s="563" t="s">
        <v>689</v>
      </c>
      <c r="K34" s="514" t="s">
        <v>956</v>
      </c>
      <c r="L34" s="337" t="s">
        <v>103</v>
      </c>
      <c r="M34" s="356"/>
      <c r="N34" s="337" t="s">
        <v>104</v>
      </c>
      <c r="O34" s="330" t="s">
        <v>105</v>
      </c>
      <c r="P34" s="330"/>
      <c r="Q34" s="330"/>
      <c r="R34" s="330"/>
      <c r="S34" s="330" t="s">
        <v>155</v>
      </c>
      <c r="T34" s="501" t="s">
        <v>874</v>
      </c>
      <c r="U34" s="357"/>
      <c r="V34" s="330"/>
      <c r="W34" s="330"/>
      <c r="X34" s="330"/>
      <c r="Y34" s="330"/>
      <c r="Z34" s="330"/>
      <c r="AA34" s="330" t="s">
        <v>319</v>
      </c>
      <c r="AB34" s="330" t="s">
        <v>143</v>
      </c>
      <c r="AC34" s="332">
        <f t="shared" si="42"/>
        <v>3058.855</v>
      </c>
      <c r="AD34" s="470">
        <f t="shared" si="43"/>
        <v>0</v>
      </c>
      <c r="AE34" s="470">
        <f t="shared" si="44"/>
        <v>0</v>
      </c>
      <c r="AF34" s="333">
        <f t="shared" si="45"/>
        <v>3058.855</v>
      </c>
      <c r="AG34" s="471">
        <f t="shared" si="46"/>
        <v>3058.855</v>
      </c>
      <c r="AH34" s="470">
        <f t="shared" si="47"/>
        <v>0</v>
      </c>
      <c r="AI34" s="470">
        <f t="shared" si="48"/>
        <v>0</v>
      </c>
      <c r="AJ34" s="470">
        <f t="shared" si="49"/>
        <v>0</v>
      </c>
      <c r="AK34" s="470">
        <f t="shared" si="50"/>
        <v>0</v>
      </c>
      <c r="AL34" s="470">
        <f t="shared" si="51"/>
        <v>0</v>
      </c>
      <c r="AM34" s="470">
        <f t="shared" si="52"/>
        <v>3058.855</v>
      </c>
      <c r="AN34" s="470">
        <f t="shared" si="53"/>
        <v>0</v>
      </c>
      <c r="AO34" s="472">
        <f t="shared" si="54"/>
        <v>3058.855</v>
      </c>
      <c r="AP34" s="472">
        <f t="shared" si="55"/>
        <v>3058.855</v>
      </c>
      <c r="AQ34" s="472">
        <f t="shared" si="56"/>
        <v>0</v>
      </c>
      <c r="AR34" s="472">
        <f>Rappel_2021!BD34*'Données de référence'!$B$3+Rappel_2021!BE34*'Données de référence'!$B$2+Rappel_2021!BF34*'Données de référence'!$B$4+Rappel_2021!BG34</f>
        <v>0</v>
      </c>
      <c r="AS34" s="472">
        <f t="shared" si="57"/>
        <v>0</v>
      </c>
      <c r="AT34" s="472">
        <f>Rappel_2021!BI34*'Données de référence'!$C$3+Rappel_2021!BJ34*'Données de référence'!$C$2+Rappel_2021!BK34*'Données de référence'!$C$4+Rappel_2021!BL34</f>
        <v>0</v>
      </c>
      <c r="AU34" s="472">
        <f t="shared" si="58"/>
        <v>0</v>
      </c>
      <c r="AV34" s="472">
        <f t="shared" si="37"/>
        <v>3058.855</v>
      </c>
      <c r="AW34" s="472">
        <f t="shared" si="38"/>
        <v>0</v>
      </c>
      <c r="AX34" s="472">
        <f>Rappel_2021!BN34*'Données de référence'!$D$3+Rappel_2021!BO34*'Données de référence'!$D$2+Rappel_2021!BP34*'Données de référence'!$D$4+Rappel_2021!BQ34</f>
        <v>2950</v>
      </c>
      <c r="AY34" s="472">
        <f t="shared" si="39"/>
        <v>0</v>
      </c>
      <c r="AZ34" s="472">
        <f>Rappel_2021!BS34*'Données de référence'!$D$3+Rappel_2021!BT34*'Données de référence'!$D$2+Rappel_2021!BU34*'Données de référence'!$D$4+Rappel_2021!BV34</f>
        <v>0</v>
      </c>
      <c r="BA34" s="472">
        <f t="shared" si="59"/>
        <v>0</v>
      </c>
      <c r="BB34" s="472">
        <f>Rappel_2021!BX34*'Données de référence'!$D$3+Rappel_2021!BY34*'Données de référence'!$D$2+Rappel_2021!BZ34*'Données de référence'!$D$4+Rappel_2021!CA34</f>
        <v>0</v>
      </c>
      <c r="BC34" s="472">
        <f t="shared" si="41"/>
        <v>0</v>
      </c>
      <c r="BD34" s="334"/>
      <c r="BE34" s="334"/>
      <c r="BF34" s="334"/>
      <c r="BG34" s="334"/>
      <c r="BH34" s="334"/>
      <c r="BI34" s="339"/>
      <c r="BJ34" s="339"/>
      <c r="BK34" s="339"/>
      <c r="BL34" s="339"/>
      <c r="BM34" s="339"/>
      <c r="BN34" s="340">
        <v>25</v>
      </c>
      <c r="BO34" s="340"/>
      <c r="BP34" s="340"/>
      <c r="BQ34" s="340"/>
      <c r="BR34" s="340"/>
      <c r="BS34" s="340"/>
      <c r="BT34" s="340"/>
      <c r="BU34" s="340"/>
      <c r="BV34" s="340"/>
      <c r="BW34" s="340"/>
      <c r="BX34" s="340"/>
      <c r="BY34" s="340"/>
      <c r="BZ34" s="340"/>
      <c r="CA34" s="340"/>
      <c r="CB34" s="340"/>
    </row>
    <row r="35" spans="1:80" s="335" customFormat="1" ht="40.5" customHeight="1" x14ac:dyDescent="0.3">
      <c r="A35" s="330">
        <v>12</v>
      </c>
      <c r="B35" s="330">
        <v>2</v>
      </c>
      <c r="C35" s="330" t="s">
        <v>320</v>
      </c>
      <c r="D35" s="330" t="s">
        <v>214</v>
      </c>
      <c r="E35" s="345" t="s">
        <v>175</v>
      </c>
      <c r="F35" s="526">
        <v>34</v>
      </c>
      <c r="G35" s="529" t="s">
        <v>840</v>
      </c>
      <c r="H35" s="529"/>
      <c r="I35" s="521" t="s">
        <v>691</v>
      </c>
      <c r="J35" s="521" t="s">
        <v>957</v>
      </c>
      <c r="K35" s="338" t="s">
        <v>958</v>
      </c>
      <c r="L35" s="357" t="s">
        <v>276</v>
      </c>
      <c r="M35" s="478"/>
      <c r="N35" s="357" t="s">
        <v>115</v>
      </c>
      <c r="O35" s="357"/>
      <c r="P35" s="357"/>
      <c r="Q35" s="357"/>
      <c r="R35" s="357"/>
      <c r="S35" s="357" t="s">
        <v>222</v>
      </c>
      <c r="T35" s="357" t="s">
        <v>959</v>
      </c>
      <c r="U35" s="357"/>
      <c r="V35" s="357"/>
      <c r="W35" s="357"/>
      <c r="X35" s="357"/>
      <c r="Y35" s="357"/>
      <c r="Z35" s="330"/>
      <c r="AA35" s="337" t="s">
        <v>698</v>
      </c>
      <c r="AB35" s="330" t="s">
        <v>143</v>
      </c>
      <c r="AC35" s="332">
        <f t="shared" si="42"/>
        <v>54520.201999999997</v>
      </c>
      <c r="AD35" s="470">
        <f t="shared" si="43"/>
        <v>0</v>
      </c>
      <c r="AE35" s="470">
        <f t="shared" si="44"/>
        <v>0</v>
      </c>
      <c r="AF35" s="333">
        <f t="shared" si="45"/>
        <v>54520.201999999997</v>
      </c>
      <c r="AG35" s="471">
        <f t="shared" si="46"/>
        <v>54520.201999999997</v>
      </c>
      <c r="AH35" s="470">
        <f t="shared" si="47"/>
        <v>0</v>
      </c>
      <c r="AI35" s="470">
        <f t="shared" si="48"/>
        <v>0</v>
      </c>
      <c r="AJ35" s="470">
        <f t="shared" si="49"/>
        <v>0</v>
      </c>
      <c r="AK35" s="470">
        <f t="shared" si="50"/>
        <v>0</v>
      </c>
      <c r="AL35" s="470">
        <f t="shared" si="51"/>
        <v>0</v>
      </c>
      <c r="AM35" s="470">
        <f t="shared" si="52"/>
        <v>54520.201999999997</v>
      </c>
      <c r="AN35" s="470">
        <f t="shared" si="53"/>
        <v>0</v>
      </c>
      <c r="AO35" s="472">
        <f t="shared" si="54"/>
        <v>54520.201999999997</v>
      </c>
      <c r="AP35" s="472">
        <f t="shared" si="55"/>
        <v>54520.201999999997</v>
      </c>
      <c r="AQ35" s="472">
        <f t="shared" si="56"/>
        <v>0</v>
      </c>
      <c r="AR35" s="472">
        <f>Rappel_2021!BD35*'Données de référence'!$B$3+Rappel_2021!BE35*'Données de référence'!$B$2+Rappel_2021!BF35*'Données de référence'!$B$4+Rappel_2021!BG35</f>
        <v>0</v>
      </c>
      <c r="AS35" s="472">
        <f t="shared" si="57"/>
        <v>0</v>
      </c>
      <c r="AT35" s="472">
        <f>Rappel_2021!BI35*'Données de référence'!$C$3+Rappel_2021!BJ35*'Données de référence'!$C$2+Rappel_2021!BK35*'Données de référence'!$C$4+Rappel_2021!BL35</f>
        <v>0</v>
      </c>
      <c r="AU35" s="472">
        <f t="shared" si="58"/>
        <v>0</v>
      </c>
      <c r="AV35" s="472">
        <f t="shared" si="37"/>
        <v>54520.201999999997</v>
      </c>
      <c r="AW35" s="472">
        <f t="shared" si="38"/>
        <v>0</v>
      </c>
      <c r="AX35" s="472">
        <f>Rappel_2021!BN35*'Données de référence'!$D$3+Rappel_2021!BO35*'Données de référence'!$D$2+Rappel_2021!BP35*'Données de référence'!$D$4+Rappel_2021!BQ35</f>
        <v>17700</v>
      </c>
      <c r="AY35" s="472">
        <f t="shared" si="39"/>
        <v>0</v>
      </c>
      <c r="AZ35" s="472">
        <f>Rappel_2021!BS35*'Données de référence'!$D$3+Rappel_2021!BT35*'Données de référence'!$D$2+Rappel_2021!BU35*'Données de référence'!$D$4+Rappel_2021!BV35</f>
        <v>34880</v>
      </c>
      <c r="BA35" s="472">
        <f t="shared" si="59"/>
        <v>0</v>
      </c>
      <c r="BB35" s="472">
        <f>Rappel_2021!BX35*'Données de référence'!$D$3+Rappel_2021!BY35*'Données de référence'!$D$2+Rappel_2021!BZ35*'Données de référence'!$D$4+Rappel_2021!CA35</f>
        <v>0</v>
      </c>
      <c r="BC35" s="472">
        <f t="shared" si="41"/>
        <v>0</v>
      </c>
      <c r="BD35" s="334"/>
      <c r="BE35" s="334"/>
      <c r="BF35" s="334"/>
      <c r="BG35" s="334"/>
      <c r="BH35" s="334"/>
      <c r="BI35" s="339"/>
      <c r="BJ35" s="339"/>
      <c r="BK35" s="339"/>
      <c r="BL35" s="339"/>
      <c r="BM35" s="339"/>
      <c r="BN35" s="340">
        <v>150</v>
      </c>
      <c r="BO35" s="340"/>
      <c r="BP35" s="340"/>
      <c r="BQ35" s="340"/>
      <c r="BR35" s="340"/>
      <c r="BS35" s="340">
        <v>60</v>
      </c>
      <c r="BT35" s="340"/>
      <c r="BU35" s="340">
        <v>200</v>
      </c>
      <c r="BV35" s="340">
        <v>10000</v>
      </c>
      <c r="BW35" s="340"/>
      <c r="BX35" s="340"/>
      <c r="BY35" s="340"/>
      <c r="BZ35" s="340"/>
      <c r="CA35" s="340"/>
      <c r="CB35" s="340"/>
    </row>
    <row r="36" spans="1:80" s="335" customFormat="1" ht="24" customHeight="1" x14ac:dyDescent="0.3">
      <c r="A36" s="330">
        <v>11</v>
      </c>
      <c r="B36" s="330">
        <v>2</v>
      </c>
      <c r="C36" s="330" t="s">
        <v>320</v>
      </c>
      <c r="D36" s="330" t="s">
        <v>214</v>
      </c>
      <c r="E36" s="341" t="s">
        <v>309</v>
      </c>
      <c r="F36" s="526">
        <v>35</v>
      </c>
      <c r="G36" s="529" t="s">
        <v>840</v>
      </c>
      <c r="H36" s="529"/>
      <c r="I36" s="563" t="s">
        <v>328</v>
      </c>
      <c r="J36" s="439" t="s">
        <v>960</v>
      </c>
      <c r="K36" s="589" t="s">
        <v>961</v>
      </c>
      <c r="L36" s="337" t="s">
        <v>103</v>
      </c>
      <c r="M36" s="337"/>
      <c r="N36" s="337" t="s">
        <v>104</v>
      </c>
      <c r="O36" s="330" t="s">
        <v>165</v>
      </c>
      <c r="P36" s="330"/>
      <c r="Q36" s="330"/>
      <c r="R36" s="330"/>
      <c r="S36" s="330" t="s">
        <v>332</v>
      </c>
      <c r="T36" s="330" t="s">
        <v>182</v>
      </c>
      <c r="U36" s="330"/>
      <c r="V36" s="330"/>
      <c r="W36" s="330"/>
      <c r="X36" s="330"/>
      <c r="Y36" s="330"/>
      <c r="Z36" s="350"/>
      <c r="AA36" s="355" t="s">
        <v>333</v>
      </c>
      <c r="AB36" s="330" t="s">
        <v>143</v>
      </c>
      <c r="AC36" s="332">
        <f t="shared" si="42"/>
        <v>65438.758999999998</v>
      </c>
      <c r="AD36" s="470">
        <f t="shared" si="43"/>
        <v>0</v>
      </c>
      <c r="AE36" s="470">
        <f t="shared" si="44"/>
        <v>0</v>
      </c>
      <c r="AF36" s="333">
        <f t="shared" si="45"/>
        <v>65438.758999999998</v>
      </c>
      <c r="AG36" s="471">
        <f t="shared" si="46"/>
        <v>65438.758999999998</v>
      </c>
      <c r="AH36" s="470">
        <f t="shared" si="47"/>
        <v>0</v>
      </c>
      <c r="AI36" s="470">
        <f t="shared" si="48"/>
        <v>0</v>
      </c>
      <c r="AJ36" s="470">
        <f t="shared" si="49"/>
        <v>0</v>
      </c>
      <c r="AK36" s="470">
        <f t="shared" si="50"/>
        <v>0</v>
      </c>
      <c r="AL36" s="470">
        <f t="shared" si="51"/>
        <v>0</v>
      </c>
      <c r="AM36" s="470">
        <f t="shared" si="52"/>
        <v>65438.758999999998</v>
      </c>
      <c r="AN36" s="470">
        <f t="shared" si="53"/>
        <v>0</v>
      </c>
      <c r="AO36" s="472">
        <f t="shared" si="54"/>
        <v>65438.758999999998</v>
      </c>
      <c r="AP36" s="472">
        <f t="shared" si="55"/>
        <v>65438.758999999998</v>
      </c>
      <c r="AQ36" s="472">
        <f t="shared" si="56"/>
        <v>0</v>
      </c>
      <c r="AR36" s="472">
        <f>Rappel_2021!BD36*'Données de référence'!$B$3+Rappel_2021!BE36*'Données de référence'!$B$2+Rappel_2021!BF36*'Données de référence'!$B$4+Rappel_2021!BG36</f>
        <v>0</v>
      </c>
      <c r="AS36" s="472">
        <f t="shared" si="57"/>
        <v>0</v>
      </c>
      <c r="AT36" s="472">
        <f>Rappel_2021!BI36*'Données de référence'!$C$3+Rappel_2021!BJ36*'Données de référence'!$C$2+Rappel_2021!BK36*'Données de référence'!$C$4+Rappel_2021!BL36</f>
        <v>0</v>
      </c>
      <c r="AU36" s="472">
        <f t="shared" si="58"/>
        <v>0</v>
      </c>
      <c r="AV36" s="472">
        <f t="shared" si="37"/>
        <v>65438.758999999998</v>
      </c>
      <c r="AW36" s="472">
        <f t="shared" si="38"/>
        <v>0</v>
      </c>
      <c r="AX36" s="472">
        <f>Rappel_2021!BN36*'Données de référence'!$D$3+Rappel_2021!BO36*'Données de référence'!$D$2+Rappel_2021!BP36*'Données de référence'!$D$4+Rappel_2021!BQ36</f>
        <v>58390</v>
      </c>
      <c r="AY36" s="472">
        <f t="shared" si="39"/>
        <v>0</v>
      </c>
      <c r="AZ36" s="472">
        <f>Rappel_2021!BS36*'Données de référence'!$D$3+Rappel_2021!BT36*'Données de référence'!$D$2+Rappel_2021!BU36*'Données de référence'!$D$4+Rappel_2021!BV36</f>
        <v>4720</v>
      </c>
      <c r="BA36" s="472">
        <f t="shared" si="59"/>
        <v>0</v>
      </c>
      <c r="BB36" s="472">
        <f>Rappel_2021!BX36*'Données de référence'!$D$3+Rappel_2021!BY36*'Données de référence'!$D$2+Rappel_2021!BZ36*'Données de référence'!$D$4+Rappel_2021!CA36</f>
        <v>0</v>
      </c>
      <c r="BC36" s="472">
        <f t="shared" si="41"/>
        <v>0</v>
      </c>
      <c r="BD36" s="334"/>
      <c r="BE36" s="334"/>
      <c r="BF36" s="334"/>
      <c r="BG36" s="334"/>
      <c r="BH36" s="334"/>
      <c r="BI36" s="339"/>
      <c r="BJ36" s="339"/>
      <c r="BK36" s="339"/>
      <c r="BL36" s="339"/>
      <c r="BM36" s="339"/>
      <c r="BN36" s="340">
        <v>80</v>
      </c>
      <c r="BO36" s="340"/>
      <c r="BP36" s="340">
        <v>550</v>
      </c>
      <c r="BQ36" s="340"/>
      <c r="BR36" s="340"/>
      <c r="BS36" s="340">
        <v>40</v>
      </c>
      <c r="BT36" s="340"/>
      <c r="BU36" s="340"/>
      <c r="BV36" s="340"/>
      <c r="BW36" s="340"/>
      <c r="BX36" s="340"/>
      <c r="BY36" s="340"/>
      <c r="BZ36" s="340"/>
      <c r="CA36" s="340"/>
      <c r="CB36" s="340"/>
    </row>
    <row r="37" spans="1:80" s="335" customFormat="1" ht="24" customHeight="1" x14ac:dyDescent="0.3">
      <c r="A37" s="330">
        <v>11</v>
      </c>
      <c r="B37" s="330">
        <v>2</v>
      </c>
      <c r="C37" s="330" t="s">
        <v>320</v>
      </c>
      <c r="D37" s="330" t="s">
        <v>214</v>
      </c>
      <c r="E37" s="341" t="s">
        <v>309</v>
      </c>
      <c r="F37" s="526">
        <v>36</v>
      </c>
      <c r="G37" s="528" t="s">
        <v>840</v>
      </c>
      <c r="H37" s="528"/>
      <c r="I37" s="563" t="s">
        <v>702</v>
      </c>
      <c r="J37" s="443" t="s">
        <v>962</v>
      </c>
      <c r="K37" s="589" t="s">
        <v>963</v>
      </c>
      <c r="L37" s="337" t="s">
        <v>103</v>
      </c>
      <c r="M37" s="337"/>
      <c r="N37" s="337" t="s">
        <v>104</v>
      </c>
      <c r="O37" s="330" t="s">
        <v>165</v>
      </c>
      <c r="P37" s="330"/>
      <c r="Q37" s="330"/>
      <c r="R37" s="330"/>
      <c r="S37" s="330" t="s">
        <v>332</v>
      </c>
      <c r="T37" s="330" t="s">
        <v>182</v>
      </c>
      <c r="U37" s="330"/>
      <c r="V37" s="330"/>
      <c r="W37" s="330"/>
      <c r="X37" s="330"/>
      <c r="Y37" s="330"/>
      <c r="Z37" s="358"/>
      <c r="AA37" s="355" t="s">
        <v>333</v>
      </c>
      <c r="AB37" s="329" t="s">
        <v>143</v>
      </c>
      <c r="AC37" s="332">
        <f t="shared" si="42"/>
        <v>18125.011999999999</v>
      </c>
      <c r="AD37" s="470">
        <f t="shared" si="43"/>
        <v>0</v>
      </c>
      <c r="AE37" s="470">
        <f t="shared" si="44"/>
        <v>0</v>
      </c>
      <c r="AF37" s="333">
        <f t="shared" si="45"/>
        <v>18125.011999999999</v>
      </c>
      <c r="AG37" s="471">
        <f t="shared" si="46"/>
        <v>18125.011999999999</v>
      </c>
      <c r="AH37" s="470">
        <f t="shared" si="47"/>
        <v>0</v>
      </c>
      <c r="AI37" s="470">
        <f t="shared" si="48"/>
        <v>0</v>
      </c>
      <c r="AJ37" s="470">
        <f t="shared" si="49"/>
        <v>0</v>
      </c>
      <c r="AK37" s="470">
        <f t="shared" si="50"/>
        <v>0</v>
      </c>
      <c r="AL37" s="470">
        <f t="shared" si="51"/>
        <v>0</v>
      </c>
      <c r="AM37" s="470">
        <f t="shared" si="52"/>
        <v>18125.011999999999</v>
      </c>
      <c r="AN37" s="470">
        <f t="shared" si="53"/>
        <v>0</v>
      </c>
      <c r="AO37" s="472">
        <f t="shared" si="54"/>
        <v>18125.011999999999</v>
      </c>
      <c r="AP37" s="472">
        <f t="shared" si="55"/>
        <v>18125.011999999999</v>
      </c>
      <c r="AQ37" s="472">
        <f t="shared" si="56"/>
        <v>0</v>
      </c>
      <c r="AR37" s="472">
        <f>Rappel_2021!BD37*'Données de référence'!$B$3+Rappel_2021!BE37*'Données de référence'!$B$2+Rappel_2021!BF37*'Données de référence'!$B$4+Rappel_2021!BG37</f>
        <v>0</v>
      </c>
      <c r="AS37" s="472">
        <f t="shared" si="57"/>
        <v>0</v>
      </c>
      <c r="AT37" s="472">
        <f>Rappel_2021!BI37*'Données de référence'!$C$3+Rappel_2021!BJ37*'Données de référence'!$C$2+Rappel_2021!BK37*'Données de référence'!$C$4+Rappel_2021!BL37</f>
        <v>0</v>
      </c>
      <c r="AU37" s="472">
        <f t="shared" si="58"/>
        <v>0</v>
      </c>
      <c r="AV37" s="472">
        <f t="shared" si="37"/>
        <v>18125.011999999999</v>
      </c>
      <c r="AW37" s="472">
        <f t="shared" si="38"/>
        <v>0</v>
      </c>
      <c r="AX37" s="472">
        <f>Rappel_2021!BN37*'Données de référence'!$D$3+Rappel_2021!BO37*'Données de référence'!$D$2+Rappel_2021!BP37*'Données de référence'!$D$4+Rappel_2021!BQ37</f>
        <v>17480</v>
      </c>
      <c r="AY37" s="472">
        <f t="shared" si="39"/>
        <v>0</v>
      </c>
      <c r="AZ37" s="472">
        <f>Rappel_2021!BS37*'Données de référence'!$D$3+Rappel_2021!BT37*'Données de référence'!$D$2+Rappel_2021!BU37*'Données de référence'!$D$4+Rappel_2021!BV37</f>
        <v>0</v>
      </c>
      <c r="BA37" s="472">
        <f t="shared" si="59"/>
        <v>0</v>
      </c>
      <c r="BB37" s="472">
        <f>Rappel_2021!BX37*'Données de référence'!$D$3+Rappel_2021!BY37*'Données de référence'!$D$2+Rappel_2021!BZ37*'Données de référence'!$D$4+Rappel_2021!CA37</f>
        <v>0</v>
      </c>
      <c r="BC37" s="472">
        <f t="shared" si="41"/>
        <v>0</v>
      </c>
      <c r="BD37" s="334"/>
      <c r="BE37" s="334"/>
      <c r="BF37" s="334"/>
      <c r="BG37" s="334"/>
      <c r="BH37" s="334"/>
      <c r="BI37" s="339"/>
      <c r="BJ37" s="339"/>
      <c r="BK37" s="339"/>
      <c r="BL37" s="339"/>
      <c r="BM37" s="339"/>
      <c r="BN37" s="340">
        <v>35</v>
      </c>
      <c r="BO37" s="340"/>
      <c r="BP37" s="340">
        <v>150</v>
      </c>
      <c r="BQ37" s="340"/>
      <c r="BR37" s="340"/>
      <c r="BS37" s="340"/>
      <c r="BT37" s="340"/>
      <c r="BU37" s="340"/>
      <c r="BV37" s="340"/>
      <c r="BW37" s="340"/>
      <c r="BX37" s="340"/>
      <c r="BY37" s="340"/>
      <c r="BZ37" s="340"/>
      <c r="CA37" s="340"/>
      <c r="CB37" s="340"/>
    </row>
    <row r="38" spans="1:80" s="335" customFormat="1" ht="24" customHeight="1" x14ac:dyDescent="0.3">
      <c r="A38" s="330">
        <v>17</v>
      </c>
      <c r="B38" s="330">
        <v>2</v>
      </c>
      <c r="C38" s="330" t="s">
        <v>334</v>
      </c>
      <c r="D38" s="330" t="s">
        <v>214</v>
      </c>
      <c r="E38" s="345" t="s">
        <v>309</v>
      </c>
      <c r="F38" s="526">
        <v>37</v>
      </c>
      <c r="G38" s="529" t="s">
        <v>840</v>
      </c>
      <c r="H38" s="529"/>
      <c r="I38" s="563" t="s">
        <v>335</v>
      </c>
      <c r="J38" s="563" t="s">
        <v>708</v>
      </c>
      <c r="K38" s="347" t="s">
        <v>964</v>
      </c>
      <c r="L38" s="337" t="s">
        <v>103</v>
      </c>
      <c r="M38" s="337"/>
      <c r="N38" s="337" t="s">
        <v>104</v>
      </c>
      <c r="O38" s="330" t="s">
        <v>105</v>
      </c>
      <c r="P38" s="330"/>
      <c r="Q38" s="330"/>
      <c r="R38" s="330"/>
      <c r="S38" s="330" t="s">
        <v>252</v>
      </c>
      <c r="T38" s="330" t="s">
        <v>965</v>
      </c>
      <c r="U38" s="330" t="s">
        <v>222</v>
      </c>
      <c r="V38" s="330" t="s">
        <v>965</v>
      </c>
      <c r="W38" s="330"/>
      <c r="X38" s="330"/>
      <c r="Y38" s="330"/>
      <c r="Z38" s="358"/>
      <c r="AA38" s="329" t="s">
        <v>319</v>
      </c>
      <c r="AB38" s="329" t="s">
        <v>292</v>
      </c>
      <c r="AC38" s="332">
        <f t="shared" si="42"/>
        <v>22833.562999999998</v>
      </c>
      <c r="AD38" s="470">
        <f t="shared" si="43"/>
        <v>0</v>
      </c>
      <c r="AE38" s="470">
        <f t="shared" si="44"/>
        <v>2645.12</v>
      </c>
      <c r="AF38" s="333">
        <f t="shared" si="45"/>
        <v>20188.442999999999</v>
      </c>
      <c r="AG38" s="471">
        <f t="shared" si="46"/>
        <v>22833.562999999998</v>
      </c>
      <c r="AH38" s="470">
        <f t="shared" si="47"/>
        <v>0</v>
      </c>
      <c r="AI38" s="470">
        <f t="shared" si="48"/>
        <v>0</v>
      </c>
      <c r="AJ38" s="470">
        <f t="shared" si="49"/>
        <v>0</v>
      </c>
      <c r="AK38" s="470">
        <f t="shared" si="50"/>
        <v>2645.12</v>
      </c>
      <c r="AL38" s="470">
        <f t="shared" si="51"/>
        <v>0</v>
      </c>
      <c r="AM38" s="470">
        <f t="shared" si="52"/>
        <v>20188.442999999999</v>
      </c>
      <c r="AN38" s="470">
        <f t="shared" si="53"/>
        <v>0</v>
      </c>
      <c r="AO38" s="472">
        <f t="shared" si="54"/>
        <v>23494.843000000001</v>
      </c>
      <c r="AP38" s="472">
        <f t="shared" si="55"/>
        <v>23494.843000000001</v>
      </c>
      <c r="AQ38" s="472">
        <f t="shared" si="56"/>
        <v>0</v>
      </c>
      <c r="AR38" s="472">
        <f>Rappel_2021!BD38*'Données de référence'!$B$3+Rappel_2021!BE38*'Données de référence'!$B$2+Rappel_2021!BF38*'Données de référence'!$B$4+Rappel_2021!BG38</f>
        <v>0</v>
      </c>
      <c r="AS38" s="472">
        <f t="shared" si="57"/>
        <v>0</v>
      </c>
      <c r="AT38" s="472">
        <f>Rappel_2021!BI38*'Données de référence'!$C$3+Rappel_2021!BJ38*'Données de référence'!$C$2+Rappel_2021!BK38*'Données de référence'!$C$4+Rappel_2021!BL38</f>
        <v>3306.3999999999996</v>
      </c>
      <c r="AU38" s="472">
        <f t="shared" si="58"/>
        <v>0</v>
      </c>
      <c r="AV38" s="472">
        <f t="shared" si="37"/>
        <v>20188.442999999999</v>
      </c>
      <c r="AW38" s="472">
        <f t="shared" si="38"/>
        <v>0</v>
      </c>
      <c r="AX38" s="472">
        <f>Rappel_2021!BN38*'Données de référence'!$D$3+Rappel_2021!BO38*'Données de référence'!$D$2+Rappel_2021!BP38*'Données de référence'!$D$4+Rappel_2021!BQ38</f>
        <v>14750</v>
      </c>
      <c r="AY38" s="472">
        <f t="shared" si="39"/>
        <v>0</v>
      </c>
      <c r="AZ38" s="472">
        <f>Rappel_2021!BS38*'Données de référence'!$D$3+Rappel_2021!BT38*'Données de référence'!$D$2+Rappel_2021!BU38*'Données de référence'!$D$4+Rappel_2021!BV38</f>
        <v>4720</v>
      </c>
      <c r="BA38" s="472">
        <f t="shared" si="59"/>
        <v>0</v>
      </c>
      <c r="BB38" s="472">
        <f>Rappel_2021!BX38*'Données de référence'!$D$3+Rappel_2021!BY38*'Données de référence'!$D$2+Rappel_2021!BZ38*'Données de référence'!$D$4+Rappel_2021!CA38</f>
        <v>0</v>
      </c>
      <c r="BC38" s="472">
        <f t="shared" si="41"/>
        <v>0</v>
      </c>
      <c r="BD38" s="334"/>
      <c r="BE38" s="334"/>
      <c r="BF38" s="334"/>
      <c r="BG38" s="334"/>
      <c r="BH38" s="334"/>
      <c r="BI38" s="339">
        <v>40</v>
      </c>
      <c r="BJ38" s="339"/>
      <c r="BK38" s="339"/>
      <c r="BL38" s="339"/>
      <c r="BM38" s="339"/>
      <c r="BN38" s="340">
        <v>125</v>
      </c>
      <c r="BO38" s="340"/>
      <c r="BP38" s="340"/>
      <c r="BQ38" s="340"/>
      <c r="BR38" s="340"/>
      <c r="BS38" s="340">
        <v>40</v>
      </c>
      <c r="BT38" s="340"/>
      <c r="BU38" s="340"/>
      <c r="BV38" s="340"/>
      <c r="BW38" s="340"/>
      <c r="BX38" s="340"/>
      <c r="BY38" s="340"/>
      <c r="BZ38" s="340"/>
      <c r="CA38" s="340"/>
      <c r="CB38" s="340"/>
    </row>
    <row r="39" spans="1:80" s="335" customFormat="1" ht="30" customHeight="1" x14ac:dyDescent="0.3">
      <c r="A39" s="330">
        <v>12</v>
      </c>
      <c r="B39" s="330">
        <v>2</v>
      </c>
      <c r="C39" s="330" t="s">
        <v>339</v>
      </c>
      <c r="D39" s="330" t="s">
        <v>214</v>
      </c>
      <c r="E39" s="345" t="s">
        <v>175</v>
      </c>
      <c r="F39" s="526">
        <v>38</v>
      </c>
      <c r="G39" s="529" t="s">
        <v>840</v>
      </c>
      <c r="H39" s="529"/>
      <c r="I39" s="563" t="s">
        <v>340</v>
      </c>
      <c r="J39" s="565" t="s">
        <v>341</v>
      </c>
      <c r="K39" s="572" t="s">
        <v>966</v>
      </c>
      <c r="L39" s="337" t="s">
        <v>103</v>
      </c>
      <c r="M39" s="337"/>
      <c r="N39" s="337" t="s">
        <v>104</v>
      </c>
      <c r="O39" s="344" t="s">
        <v>116</v>
      </c>
      <c r="P39" s="330"/>
      <c r="Q39" s="344"/>
      <c r="R39" s="344"/>
      <c r="S39" s="344" t="s">
        <v>107</v>
      </c>
      <c r="T39" s="501" t="s">
        <v>883</v>
      </c>
      <c r="U39" s="330"/>
      <c r="V39" s="330"/>
      <c r="W39" s="330"/>
      <c r="X39" s="330"/>
      <c r="Y39" s="330"/>
      <c r="Z39" s="350"/>
      <c r="AA39" s="330" t="s">
        <v>345</v>
      </c>
      <c r="AB39" s="330" t="s">
        <v>143</v>
      </c>
      <c r="AC39" s="332">
        <f t="shared" si="42"/>
        <v>40895.335999999996</v>
      </c>
      <c r="AD39" s="470">
        <f t="shared" si="43"/>
        <v>0</v>
      </c>
      <c r="AE39" s="470">
        <f t="shared" si="44"/>
        <v>0</v>
      </c>
      <c r="AF39" s="333">
        <f t="shared" si="45"/>
        <v>40895.335999999996</v>
      </c>
      <c r="AG39" s="471">
        <f t="shared" si="46"/>
        <v>40895.335999999996</v>
      </c>
      <c r="AH39" s="470">
        <f t="shared" si="47"/>
        <v>0</v>
      </c>
      <c r="AI39" s="470">
        <f t="shared" si="48"/>
        <v>0</v>
      </c>
      <c r="AJ39" s="470">
        <f t="shared" si="49"/>
        <v>0</v>
      </c>
      <c r="AK39" s="470">
        <f t="shared" si="50"/>
        <v>0</v>
      </c>
      <c r="AL39" s="470">
        <f t="shared" si="51"/>
        <v>0</v>
      </c>
      <c r="AM39" s="470">
        <f t="shared" si="52"/>
        <v>40895.335999999996</v>
      </c>
      <c r="AN39" s="470">
        <f t="shared" si="53"/>
        <v>0</v>
      </c>
      <c r="AO39" s="472">
        <f t="shared" si="54"/>
        <v>40895.335999999996</v>
      </c>
      <c r="AP39" s="472">
        <f t="shared" si="55"/>
        <v>40895.335999999996</v>
      </c>
      <c r="AQ39" s="472">
        <f t="shared" si="56"/>
        <v>0</v>
      </c>
      <c r="AR39" s="472">
        <f>Rappel_2021!BD39*'Données de référence'!$B$3+Rappel_2021!BE39*'Données de référence'!$B$2+Rappel_2021!BF39*'Données de référence'!$B$4+Rappel_2021!BG39</f>
        <v>0</v>
      </c>
      <c r="AS39" s="472">
        <f t="shared" si="57"/>
        <v>0</v>
      </c>
      <c r="AT39" s="472">
        <f>Rappel_2021!BI39*'Données de référence'!$C$3+Rappel_2021!BJ39*'Données de référence'!$C$2+Rappel_2021!BK39*'Données de référence'!$C$4+Rappel_2021!BL39</f>
        <v>0</v>
      </c>
      <c r="AU39" s="472">
        <f t="shared" si="58"/>
        <v>0</v>
      </c>
      <c r="AV39" s="472">
        <f t="shared" si="37"/>
        <v>40895.335999999996</v>
      </c>
      <c r="AW39" s="472">
        <f t="shared" si="38"/>
        <v>0</v>
      </c>
      <c r="AX39" s="472">
        <f>Rappel_2021!BN39*'Données de référence'!$D$3+Rappel_2021!BO39*'Données de référence'!$D$2+Rappel_2021!BP39*'Données de référence'!$D$4+Rappel_2021!BQ39</f>
        <v>0</v>
      </c>
      <c r="AY39" s="472">
        <f t="shared" si="39"/>
        <v>0</v>
      </c>
      <c r="AZ39" s="472">
        <f>Rappel_2021!BS39*'Données de référence'!$D$3+Rappel_2021!BT39*'Données de référence'!$D$2+Rappel_2021!BU39*'Données de référence'!$D$4+Rappel_2021!BV39</f>
        <v>39440</v>
      </c>
      <c r="BA39" s="472">
        <f t="shared" si="59"/>
        <v>0</v>
      </c>
      <c r="BB39" s="472">
        <f>Rappel_2021!BX39*'Données de référence'!$D$3+Rappel_2021!BY39*'Données de référence'!$D$2+Rappel_2021!BZ39*'Données de référence'!$D$4+Rappel_2021!CA39</f>
        <v>0</v>
      </c>
      <c r="BC39" s="472">
        <f t="shared" si="41"/>
        <v>0</v>
      </c>
      <c r="BD39" s="334"/>
      <c r="BE39" s="334"/>
      <c r="BF39" s="334"/>
      <c r="BG39" s="334"/>
      <c r="BH39" s="334"/>
      <c r="BI39" s="339"/>
      <c r="BJ39" s="339"/>
      <c r="BK39" s="339"/>
      <c r="BL39" s="339"/>
      <c r="BM39" s="339"/>
      <c r="BN39" s="340"/>
      <c r="BO39" s="340"/>
      <c r="BP39" s="340"/>
      <c r="BQ39" s="340"/>
      <c r="BR39" s="340"/>
      <c r="BS39" s="340">
        <v>80</v>
      </c>
      <c r="BT39" s="340"/>
      <c r="BU39" s="340"/>
      <c r="BV39" s="340">
        <v>30000</v>
      </c>
      <c r="BW39" s="340"/>
      <c r="BX39" s="340"/>
      <c r="BY39" s="340"/>
      <c r="BZ39" s="340"/>
      <c r="CA39" s="340"/>
      <c r="CB39" s="340"/>
    </row>
    <row r="40" spans="1:80" s="335" customFormat="1" ht="27.75" customHeight="1" x14ac:dyDescent="0.3">
      <c r="A40" s="330">
        <v>4</v>
      </c>
      <c r="B40" s="330">
        <v>2</v>
      </c>
      <c r="C40" s="330" t="s">
        <v>339</v>
      </c>
      <c r="D40" s="330" t="s">
        <v>214</v>
      </c>
      <c r="E40" s="345" t="s">
        <v>215</v>
      </c>
      <c r="F40" s="526">
        <v>39</v>
      </c>
      <c r="G40" s="529" t="s">
        <v>840</v>
      </c>
      <c r="H40" s="529"/>
      <c r="I40" s="563" t="s">
        <v>967</v>
      </c>
      <c r="J40" s="593" t="s">
        <v>713</v>
      </c>
      <c r="K40" s="551" t="s">
        <v>968</v>
      </c>
      <c r="L40" s="337" t="s">
        <v>103</v>
      </c>
      <c r="M40" s="337"/>
      <c r="N40" s="337" t="s">
        <v>104</v>
      </c>
      <c r="O40" s="330"/>
      <c r="P40" s="330"/>
      <c r="Q40" s="330"/>
      <c r="R40" s="330"/>
      <c r="S40" s="330" t="s">
        <v>969</v>
      </c>
      <c r="T40" s="501" t="s">
        <v>874</v>
      </c>
      <c r="U40" s="330"/>
      <c r="V40" s="330"/>
      <c r="W40" s="330"/>
      <c r="X40" s="330"/>
      <c r="Y40" s="330"/>
      <c r="Z40" s="350"/>
      <c r="AA40" s="330" t="s">
        <v>634</v>
      </c>
      <c r="AB40" s="330" t="s">
        <v>143</v>
      </c>
      <c r="AC40" s="332">
        <f t="shared" si="42"/>
        <v>24470.84</v>
      </c>
      <c r="AD40" s="470">
        <f t="shared" si="43"/>
        <v>0</v>
      </c>
      <c r="AE40" s="470">
        <f t="shared" si="44"/>
        <v>0</v>
      </c>
      <c r="AF40" s="333">
        <f t="shared" si="45"/>
        <v>24470.84</v>
      </c>
      <c r="AG40" s="471">
        <f t="shared" si="46"/>
        <v>24470.84</v>
      </c>
      <c r="AH40" s="470">
        <f t="shared" si="47"/>
        <v>0</v>
      </c>
      <c r="AI40" s="470">
        <f t="shared" si="48"/>
        <v>0</v>
      </c>
      <c r="AJ40" s="470">
        <f t="shared" si="49"/>
        <v>0</v>
      </c>
      <c r="AK40" s="470">
        <f t="shared" si="50"/>
        <v>0</v>
      </c>
      <c r="AL40" s="470">
        <f t="shared" si="51"/>
        <v>0</v>
      </c>
      <c r="AM40" s="470">
        <f t="shared" si="52"/>
        <v>24470.84</v>
      </c>
      <c r="AN40" s="470">
        <f t="shared" si="53"/>
        <v>0</v>
      </c>
      <c r="AO40" s="472">
        <f t="shared" si="54"/>
        <v>24470.84</v>
      </c>
      <c r="AP40" s="472">
        <f t="shared" si="55"/>
        <v>24470.84</v>
      </c>
      <c r="AQ40" s="472">
        <f t="shared" si="56"/>
        <v>0</v>
      </c>
      <c r="AR40" s="472">
        <f>Rappel_2021!BD40*'Données de référence'!$B$3+Rappel_2021!BE40*'Données de référence'!$B$2+Rappel_2021!BF40*'Données de référence'!$B$4+Rappel_2021!BG40</f>
        <v>0</v>
      </c>
      <c r="AS40" s="472">
        <f t="shared" si="57"/>
        <v>0</v>
      </c>
      <c r="AT40" s="472">
        <f>Rappel_2021!BI40*'Données de référence'!$C$3+Rappel_2021!BJ40*'Données de référence'!$C$2+Rappel_2021!BK40*'Données de référence'!$C$4+Rappel_2021!BL40</f>
        <v>0</v>
      </c>
      <c r="AU40" s="472">
        <f t="shared" si="58"/>
        <v>0</v>
      </c>
      <c r="AV40" s="472">
        <f t="shared" si="37"/>
        <v>24470.84</v>
      </c>
      <c r="AW40" s="472">
        <f t="shared" si="38"/>
        <v>0</v>
      </c>
      <c r="AX40" s="472">
        <f>Rappel_2021!BN40*'Données de référence'!$D$3+Rappel_2021!BO40*'Données de référence'!$D$2+Rappel_2021!BP40*'Données de référence'!$D$4+Rappel_2021!BQ40</f>
        <v>23600</v>
      </c>
      <c r="AY40" s="472">
        <f t="shared" si="39"/>
        <v>0</v>
      </c>
      <c r="AZ40" s="472">
        <f>Rappel_2021!BS40*'Données de référence'!$D$3+Rappel_2021!BT40*'Données de référence'!$D$2+Rappel_2021!BU40*'Données de référence'!$D$4+Rappel_2021!BV40</f>
        <v>0</v>
      </c>
      <c r="BA40" s="472">
        <f t="shared" si="59"/>
        <v>0</v>
      </c>
      <c r="BB40" s="472">
        <f>Rappel_2021!BX40*'Données de référence'!$D$3+Rappel_2021!BY40*'Données de référence'!$D$2+Rappel_2021!BZ40*'Données de référence'!$D$4+Rappel_2021!CA40</f>
        <v>0</v>
      </c>
      <c r="BC40" s="472">
        <f t="shared" si="41"/>
        <v>0</v>
      </c>
      <c r="BD40" s="334"/>
      <c r="BE40" s="334"/>
      <c r="BF40" s="334"/>
      <c r="BG40" s="334"/>
      <c r="BH40" s="334"/>
      <c r="BI40" s="339"/>
      <c r="BJ40" s="339"/>
      <c r="BK40" s="339"/>
      <c r="BL40" s="339"/>
      <c r="BM40" s="339"/>
      <c r="BN40" s="340">
        <v>200</v>
      </c>
      <c r="BO40" s="340"/>
      <c r="BP40" s="340"/>
      <c r="BQ40" s="340"/>
      <c r="BR40" s="340"/>
      <c r="BS40" s="340"/>
      <c r="BT40" s="340"/>
      <c r="BU40" s="340"/>
      <c r="BV40" s="340"/>
      <c r="BW40" s="340"/>
      <c r="BX40" s="340"/>
      <c r="BY40" s="340"/>
      <c r="BZ40" s="340"/>
      <c r="CA40" s="340"/>
      <c r="CB40" s="340"/>
    </row>
    <row r="41" spans="1:80" s="335" customFormat="1" ht="27.75" customHeight="1" x14ac:dyDescent="0.3">
      <c r="A41" s="330">
        <v>4</v>
      </c>
      <c r="B41" s="330">
        <v>2</v>
      </c>
      <c r="C41" s="330" t="s">
        <v>339</v>
      </c>
      <c r="D41" s="330" t="s">
        <v>214</v>
      </c>
      <c r="E41" s="345" t="s">
        <v>215</v>
      </c>
      <c r="F41" s="526">
        <v>40</v>
      </c>
      <c r="G41" s="529" t="s">
        <v>840</v>
      </c>
      <c r="H41" s="529" t="s">
        <v>970</v>
      </c>
      <c r="I41" s="563" t="s">
        <v>971</v>
      </c>
      <c r="J41" s="563" t="s">
        <v>972</v>
      </c>
      <c r="K41" s="551" t="s">
        <v>973</v>
      </c>
      <c r="L41" s="359"/>
      <c r="M41" s="360"/>
      <c r="N41" s="360" t="s">
        <v>204</v>
      </c>
      <c r="O41" s="329"/>
      <c r="P41" s="329"/>
      <c r="Q41" s="329"/>
      <c r="R41" s="329"/>
      <c r="S41" s="329" t="s">
        <v>125</v>
      </c>
      <c r="T41" s="358" t="s">
        <v>872</v>
      </c>
      <c r="U41" s="329"/>
      <c r="V41" s="329"/>
      <c r="W41" s="358"/>
      <c r="X41" s="329"/>
      <c r="Y41" s="329"/>
      <c r="Z41" s="350"/>
      <c r="AA41" s="330" t="s">
        <v>224</v>
      </c>
      <c r="AB41" s="330" t="s">
        <v>143</v>
      </c>
      <c r="AC41" s="332">
        <f t="shared" si="42"/>
        <v>18353.129999999997</v>
      </c>
      <c r="AD41" s="470">
        <f t="shared" si="43"/>
        <v>0</v>
      </c>
      <c r="AE41" s="470">
        <f t="shared" si="44"/>
        <v>0</v>
      </c>
      <c r="AF41" s="333">
        <f t="shared" si="45"/>
        <v>18353.129999999997</v>
      </c>
      <c r="AG41" s="471">
        <f t="shared" si="46"/>
        <v>18353.129999999997</v>
      </c>
      <c r="AH41" s="470">
        <f t="shared" si="47"/>
        <v>0</v>
      </c>
      <c r="AI41" s="470">
        <f t="shared" si="48"/>
        <v>0</v>
      </c>
      <c r="AJ41" s="470">
        <f t="shared" si="49"/>
        <v>0</v>
      </c>
      <c r="AK41" s="470">
        <f t="shared" si="50"/>
        <v>0</v>
      </c>
      <c r="AL41" s="470">
        <f t="shared" si="51"/>
        <v>0</v>
      </c>
      <c r="AM41" s="470">
        <f t="shared" si="52"/>
        <v>18353.129999999997</v>
      </c>
      <c r="AN41" s="470">
        <f t="shared" si="53"/>
        <v>0</v>
      </c>
      <c r="AO41" s="472">
        <f t="shared" si="54"/>
        <v>18353.129999999997</v>
      </c>
      <c r="AP41" s="472">
        <f t="shared" si="55"/>
        <v>18353.129999999997</v>
      </c>
      <c r="AQ41" s="472">
        <f t="shared" si="56"/>
        <v>0</v>
      </c>
      <c r="AR41" s="472">
        <f>Rappel_2021!BD41*'Données de référence'!$B$3+Rappel_2021!BE41*'Données de référence'!$B$2+Rappel_2021!BF41*'Données de référence'!$B$4+Rappel_2021!BG41</f>
        <v>0</v>
      </c>
      <c r="AS41" s="472">
        <f t="shared" si="57"/>
        <v>0</v>
      </c>
      <c r="AT41" s="472">
        <f>Rappel_2021!BI41*'Données de référence'!$C$3+Rappel_2021!BJ41*'Données de référence'!$C$2+Rappel_2021!BK41*'Données de référence'!$C$4+Rappel_2021!BL41</f>
        <v>0</v>
      </c>
      <c r="AU41" s="472">
        <f t="shared" si="58"/>
        <v>0</v>
      </c>
      <c r="AV41" s="472">
        <f t="shared" si="37"/>
        <v>18353.129999999997</v>
      </c>
      <c r="AW41" s="472">
        <f t="shared" si="38"/>
        <v>0</v>
      </c>
      <c r="AX41" s="472">
        <f>Rappel_2021!BN41*'Données de référence'!$D$3+Rappel_2021!BO41*'Données de référence'!$D$2+Rappel_2021!BP41*'Données de référence'!$D$4+Rappel_2021!BQ41</f>
        <v>17700</v>
      </c>
      <c r="AY41" s="472">
        <f t="shared" si="39"/>
        <v>0</v>
      </c>
      <c r="AZ41" s="472">
        <f>Rappel_2021!BS41*'Données de référence'!$D$3+Rappel_2021!BT41*'Données de référence'!$D$2+Rappel_2021!BU41*'Données de référence'!$D$4+Rappel_2021!BV41</f>
        <v>0</v>
      </c>
      <c r="BA41" s="472">
        <f t="shared" si="59"/>
        <v>0</v>
      </c>
      <c r="BB41" s="472">
        <f>Rappel_2021!BX41*'Données de référence'!$D$3+Rappel_2021!BY41*'Données de référence'!$D$2+Rappel_2021!BZ41*'Données de référence'!$D$4+Rappel_2021!CA41</f>
        <v>0</v>
      </c>
      <c r="BC41" s="472">
        <f t="shared" si="41"/>
        <v>0</v>
      </c>
      <c r="BD41" s="334"/>
      <c r="BE41" s="334"/>
      <c r="BF41" s="334"/>
      <c r="BG41" s="334"/>
      <c r="BH41" s="334"/>
      <c r="BI41" s="339"/>
      <c r="BJ41" s="339"/>
      <c r="BK41" s="339"/>
      <c r="BL41" s="339"/>
      <c r="BM41" s="339"/>
      <c r="BN41" s="340">
        <v>150</v>
      </c>
      <c r="BO41" s="340"/>
      <c r="BP41" s="340"/>
      <c r="BQ41" s="340"/>
      <c r="BR41" s="340"/>
      <c r="BS41" s="340"/>
      <c r="BT41" s="340"/>
      <c r="BU41" s="340"/>
      <c r="BV41" s="340"/>
      <c r="BW41" s="340"/>
      <c r="BX41" s="340"/>
      <c r="BY41" s="340"/>
      <c r="BZ41" s="340"/>
      <c r="CA41" s="340"/>
      <c r="CB41" s="340"/>
    </row>
    <row r="42" spans="1:80" s="335" customFormat="1" ht="24" customHeight="1" x14ac:dyDescent="0.3">
      <c r="A42" s="330">
        <v>6</v>
      </c>
      <c r="B42" s="330">
        <v>2</v>
      </c>
      <c r="C42" s="330" t="s">
        <v>339</v>
      </c>
      <c r="D42" s="330" t="s">
        <v>214</v>
      </c>
      <c r="E42" s="345" t="s">
        <v>215</v>
      </c>
      <c r="F42" s="526">
        <v>41</v>
      </c>
      <c r="G42" s="529" t="s">
        <v>840</v>
      </c>
      <c r="H42" s="529"/>
      <c r="I42" s="521" t="s">
        <v>349</v>
      </c>
      <c r="J42" s="521" t="s">
        <v>350</v>
      </c>
      <c r="K42" s="551" t="s">
        <v>974</v>
      </c>
      <c r="L42" s="361" t="s">
        <v>276</v>
      </c>
      <c r="M42" s="329"/>
      <c r="N42" s="329" t="s">
        <v>115</v>
      </c>
      <c r="O42" s="329"/>
      <c r="P42" s="329" t="s">
        <v>975</v>
      </c>
      <c r="Q42" s="329"/>
      <c r="R42" s="329"/>
      <c r="S42" s="329" t="s">
        <v>976</v>
      </c>
      <c r="T42" s="362" t="s">
        <v>959</v>
      </c>
      <c r="U42" s="329" t="s">
        <v>976</v>
      </c>
      <c r="V42" s="329" t="s">
        <v>959</v>
      </c>
      <c r="W42" s="358"/>
      <c r="X42" s="329"/>
      <c r="Y42" s="329"/>
      <c r="Z42" s="330"/>
      <c r="AA42" s="330" t="s">
        <v>224</v>
      </c>
      <c r="AB42" s="330" t="s">
        <v>143</v>
      </c>
      <c r="AC42" s="332">
        <f t="shared" si="42"/>
        <v>24470.84</v>
      </c>
      <c r="AD42" s="470">
        <f t="shared" si="43"/>
        <v>0</v>
      </c>
      <c r="AE42" s="470">
        <f t="shared" si="44"/>
        <v>0</v>
      </c>
      <c r="AF42" s="333">
        <f t="shared" si="45"/>
        <v>24470.84</v>
      </c>
      <c r="AG42" s="471">
        <f t="shared" si="46"/>
        <v>24470.84</v>
      </c>
      <c r="AH42" s="470">
        <f t="shared" si="47"/>
        <v>0</v>
      </c>
      <c r="AI42" s="470">
        <f t="shared" si="48"/>
        <v>0</v>
      </c>
      <c r="AJ42" s="470">
        <f t="shared" si="49"/>
        <v>0</v>
      </c>
      <c r="AK42" s="470">
        <f t="shared" si="50"/>
        <v>0</v>
      </c>
      <c r="AL42" s="470">
        <f t="shared" si="51"/>
        <v>0</v>
      </c>
      <c r="AM42" s="470">
        <f t="shared" si="52"/>
        <v>24470.84</v>
      </c>
      <c r="AN42" s="470">
        <f t="shared" si="53"/>
        <v>0</v>
      </c>
      <c r="AO42" s="472">
        <f t="shared" si="54"/>
        <v>24470.84</v>
      </c>
      <c r="AP42" s="472">
        <f t="shared" si="55"/>
        <v>24470.84</v>
      </c>
      <c r="AQ42" s="472">
        <f t="shared" si="56"/>
        <v>0</v>
      </c>
      <c r="AR42" s="472">
        <f>Rappel_2021!BD42*'Données de référence'!$B$3+Rappel_2021!BE42*'Données de référence'!$B$2+Rappel_2021!BF42*'Données de référence'!$B$4+Rappel_2021!BG42</f>
        <v>0</v>
      </c>
      <c r="AS42" s="472">
        <f t="shared" si="57"/>
        <v>0</v>
      </c>
      <c r="AT42" s="472">
        <f>Rappel_2021!BI42*'Données de référence'!$C$3+Rappel_2021!BJ42*'Données de référence'!$C$2+Rappel_2021!BK42*'Données de référence'!$C$4+Rappel_2021!BL42</f>
        <v>0</v>
      </c>
      <c r="AU42" s="472">
        <f t="shared" si="58"/>
        <v>0</v>
      </c>
      <c r="AV42" s="472">
        <f t="shared" si="37"/>
        <v>24470.84</v>
      </c>
      <c r="AW42" s="472">
        <f t="shared" si="38"/>
        <v>0</v>
      </c>
      <c r="AX42" s="472">
        <f>Rappel_2021!BN42*'Données de référence'!$D$3+Rappel_2021!BO42*'Données de référence'!$D$2+Rappel_2021!BP42*'Données de référence'!$D$4+Rappel_2021!BQ42</f>
        <v>23600</v>
      </c>
      <c r="AY42" s="472">
        <f t="shared" si="39"/>
        <v>0</v>
      </c>
      <c r="AZ42" s="472">
        <f>Rappel_2021!BS42*'Données de référence'!$D$3+Rappel_2021!BT42*'Données de référence'!$D$2+Rappel_2021!BU42*'Données de référence'!$D$4+Rappel_2021!BV42</f>
        <v>0</v>
      </c>
      <c r="BA42" s="472">
        <f t="shared" si="59"/>
        <v>0</v>
      </c>
      <c r="BB42" s="472">
        <f>Rappel_2021!BX42*'Données de référence'!$D$3+Rappel_2021!BY42*'Données de référence'!$D$2+Rappel_2021!BZ42*'Données de référence'!$D$4+Rappel_2021!CA42</f>
        <v>0</v>
      </c>
      <c r="BC42" s="472">
        <f t="shared" si="41"/>
        <v>0</v>
      </c>
      <c r="BD42" s="334"/>
      <c r="BE42" s="334"/>
      <c r="BF42" s="334"/>
      <c r="BG42" s="334"/>
      <c r="BH42" s="334"/>
      <c r="BI42" s="339"/>
      <c r="BJ42" s="339"/>
      <c r="BK42" s="339"/>
      <c r="BL42" s="339"/>
      <c r="BM42" s="339"/>
      <c r="BN42" s="340">
        <v>200</v>
      </c>
      <c r="BO42" s="340"/>
      <c r="BP42" s="340"/>
      <c r="BQ42" s="340"/>
      <c r="BR42" s="340"/>
      <c r="BS42" s="340"/>
      <c r="BT42" s="340"/>
      <c r="BU42" s="340"/>
      <c r="BV42" s="340"/>
      <c r="BW42" s="340"/>
      <c r="BX42" s="340"/>
      <c r="BY42" s="340"/>
      <c r="BZ42" s="340"/>
      <c r="CA42" s="340"/>
      <c r="CB42" s="340"/>
    </row>
    <row r="43" spans="1:80" s="335" customFormat="1" ht="24" customHeight="1" x14ac:dyDescent="0.3">
      <c r="A43" s="330">
        <v>6</v>
      </c>
      <c r="B43" s="330">
        <v>2</v>
      </c>
      <c r="C43" s="330" t="s">
        <v>339</v>
      </c>
      <c r="D43" s="330" t="s">
        <v>214</v>
      </c>
      <c r="E43" s="345" t="s">
        <v>215</v>
      </c>
      <c r="F43" s="526">
        <v>42</v>
      </c>
      <c r="G43" s="529" t="s">
        <v>190</v>
      </c>
      <c r="H43" s="529"/>
      <c r="I43" s="521" t="s">
        <v>588</v>
      </c>
      <c r="J43" s="521" t="s">
        <v>977</v>
      </c>
      <c r="K43" s="555" t="s">
        <v>978</v>
      </c>
      <c r="L43" s="330" t="s">
        <v>245</v>
      </c>
      <c r="M43" s="330" t="s">
        <v>868</v>
      </c>
      <c r="N43" s="330" t="s">
        <v>204</v>
      </c>
      <c r="O43" s="330"/>
      <c r="P43" s="330"/>
      <c r="Q43" s="330"/>
      <c r="R43" s="330"/>
      <c r="S43" s="330" t="s">
        <v>125</v>
      </c>
      <c r="T43" s="501" t="s">
        <v>898</v>
      </c>
      <c r="U43" s="330"/>
      <c r="V43" s="330"/>
      <c r="W43" s="330"/>
      <c r="X43" s="330"/>
      <c r="Y43" s="330"/>
      <c r="Z43" s="330"/>
      <c r="AA43" s="330" t="s">
        <v>246</v>
      </c>
      <c r="AB43" s="330" t="s">
        <v>143</v>
      </c>
      <c r="AC43" s="332">
        <f t="shared" si="42"/>
        <v>18353.129999999997</v>
      </c>
      <c r="AD43" s="470">
        <f t="shared" si="43"/>
        <v>0</v>
      </c>
      <c r="AE43" s="470">
        <f t="shared" si="44"/>
        <v>0</v>
      </c>
      <c r="AF43" s="333">
        <f t="shared" si="45"/>
        <v>18353.129999999997</v>
      </c>
      <c r="AG43" s="471">
        <f t="shared" si="46"/>
        <v>18353.129999999997</v>
      </c>
      <c r="AH43" s="470">
        <f t="shared" si="47"/>
        <v>0</v>
      </c>
      <c r="AI43" s="470">
        <f t="shared" si="48"/>
        <v>0</v>
      </c>
      <c r="AJ43" s="470">
        <f t="shared" si="49"/>
        <v>0</v>
      </c>
      <c r="AK43" s="470">
        <f t="shared" si="50"/>
        <v>0</v>
      </c>
      <c r="AL43" s="470">
        <f t="shared" si="51"/>
        <v>0</v>
      </c>
      <c r="AM43" s="470">
        <f t="shared" si="52"/>
        <v>18353.129999999997</v>
      </c>
      <c r="AN43" s="470">
        <f t="shared" si="53"/>
        <v>0</v>
      </c>
      <c r="AO43" s="472">
        <f t="shared" si="54"/>
        <v>18353.129999999997</v>
      </c>
      <c r="AP43" s="472">
        <f t="shared" si="55"/>
        <v>18353.129999999997</v>
      </c>
      <c r="AQ43" s="472">
        <f t="shared" si="56"/>
        <v>0</v>
      </c>
      <c r="AR43" s="472">
        <f>Rappel_2021!BD43*'Données de référence'!$B$3+Rappel_2021!BE43*'Données de référence'!$B$2+Rappel_2021!BF43*'Données de référence'!$B$4+Rappel_2021!BG43</f>
        <v>0</v>
      </c>
      <c r="AS43" s="472">
        <f t="shared" si="57"/>
        <v>0</v>
      </c>
      <c r="AT43" s="472">
        <f>Rappel_2021!BI43*'Données de référence'!$C$3+Rappel_2021!BJ43*'Données de référence'!$C$2+Rappel_2021!BK43*'Données de référence'!$C$4+Rappel_2021!BL43</f>
        <v>0</v>
      </c>
      <c r="AU43" s="472">
        <f t="shared" si="58"/>
        <v>0</v>
      </c>
      <c r="AV43" s="472">
        <f t="shared" si="37"/>
        <v>18353.129999999997</v>
      </c>
      <c r="AW43" s="472">
        <f t="shared" si="38"/>
        <v>0</v>
      </c>
      <c r="AX43" s="472">
        <f>Rappel_2021!BN43*'Données de référence'!$D$3+Rappel_2021!BO43*'Données de référence'!$D$2+Rappel_2021!BP43*'Données de référence'!$D$4+Rappel_2021!BQ43</f>
        <v>17700</v>
      </c>
      <c r="AY43" s="472">
        <f t="shared" si="39"/>
        <v>0</v>
      </c>
      <c r="AZ43" s="472">
        <f>Rappel_2021!BS43*'Données de référence'!$D$3+Rappel_2021!BT43*'Données de référence'!$D$2+Rappel_2021!BU43*'Données de référence'!$D$4+Rappel_2021!BV43</f>
        <v>0</v>
      </c>
      <c r="BA43" s="472">
        <f t="shared" si="59"/>
        <v>0</v>
      </c>
      <c r="BB43" s="472">
        <f>Rappel_2021!BX43*'Données de référence'!$D$3+Rappel_2021!BY43*'Données de référence'!$D$2+Rappel_2021!BZ43*'Données de référence'!$D$4+Rappel_2021!CA43</f>
        <v>0</v>
      </c>
      <c r="BC43" s="472">
        <f t="shared" si="41"/>
        <v>0</v>
      </c>
      <c r="BD43" s="334"/>
      <c r="BE43" s="334"/>
      <c r="BF43" s="334"/>
      <c r="BG43" s="334"/>
      <c r="BH43" s="334"/>
      <c r="BI43" s="339"/>
      <c r="BJ43" s="339"/>
      <c r="BK43" s="339"/>
      <c r="BL43" s="339"/>
      <c r="BM43" s="339"/>
      <c r="BN43" s="340">
        <v>150</v>
      </c>
      <c r="BO43" s="340"/>
      <c r="BP43" s="340"/>
      <c r="BQ43" s="340"/>
      <c r="BR43" s="340"/>
      <c r="BS43" s="340"/>
      <c r="BT43" s="340"/>
      <c r="BU43" s="340"/>
      <c r="BV43" s="340"/>
      <c r="BW43" s="340"/>
      <c r="BX43" s="340"/>
      <c r="BY43" s="340"/>
      <c r="BZ43" s="340"/>
      <c r="CA43" s="340"/>
      <c r="CB43" s="340"/>
    </row>
    <row r="44" spans="1:80" ht="33.65" customHeight="1" x14ac:dyDescent="0.3">
      <c r="A44" s="595">
        <v>12</v>
      </c>
      <c r="B44" s="595">
        <v>2</v>
      </c>
      <c r="C44" s="595" t="s">
        <v>339</v>
      </c>
      <c r="D44" s="595" t="s">
        <v>170</v>
      </c>
      <c r="E44" s="475" t="s">
        <v>979</v>
      </c>
      <c r="F44" s="526">
        <v>43</v>
      </c>
      <c r="G44" s="528" t="s">
        <v>840</v>
      </c>
      <c r="H44" s="528"/>
      <c r="I44" s="565" t="s">
        <v>980</v>
      </c>
      <c r="J44" s="593" t="s">
        <v>981</v>
      </c>
      <c r="K44" s="353" t="s">
        <v>982</v>
      </c>
      <c r="L44" s="299"/>
      <c r="M44" s="301"/>
      <c r="N44" s="299" t="s">
        <v>204</v>
      </c>
      <c r="O44" s="297"/>
      <c r="P44" s="297"/>
      <c r="Q44" s="297"/>
      <c r="R44" s="297"/>
      <c r="S44" s="297" t="s">
        <v>983</v>
      </c>
      <c r="T44" s="297" t="s">
        <v>917</v>
      </c>
      <c r="U44" s="297" t="s">
        <v>192</v>
      </c>
      <c r="V44" s="297" t="s">
        <v>984</v>
      </c>
      <c r="W44" s="297"/>
      <c r="X44" s="297"/>
      <c r="Y44" s="297"/>
      <c r="Z44" s="297"/>
      <c r="AA44" s="297" t="s">
        <v>985</v>
      </c>
      <c r="AB44" s="330" t="s">
        <v>143</v>
      </c>
      <c r="AC44" s="332">
        <f t="shared" si="42"/>
        <v>12235.42</v>
      </c>
      <c r="AD44" s="470">
        <f t="shared" si="43"/>
        <v>0</v>
      </c>
      <c r="AE44" s="470">
        <f t="shared" si="44"/>
        <v>0</v>
      </c>
      <c r="AF44" s="333">
        <f t="shared" si="45"/>
        <v>12235.42</v>
      </c>
      <c r="AG44" s="471">
        <f t="shared" si="46"/>
        <v>12235.42</v>
      </c>
      <c r="AH44" s="470">
        <f t="shared" si="47"/>
        <v>0</v>
      </c>
      <c r="AI44" s="470">
        <f t="shared" si="48"/>
        <v>0</v>
      </c>
      <c r="AJ44" s="470">
        <f t="shared" si="49"/>
        <v>0</v>
      </c>
      <c r="AK44" s="470">
        <f t="shared" si="50"/>
        <v>0</v>
      </c>
      <c r="AL44" s="470">
        <f t="shared" si="51"/>
        <v>0</v>
      </c>
      <c r="AM44" s="470">
        <f t="shared" si="52"/>
        <v>12235.42</v>
      </c>
      <c r="AN44" s="470">
        <f t="shared" si="53"/>
        <v>0</v>
      </c>
      <c r="AO44" s="472">
        <f t="shared" si="54"/>
        <v>12235.42</v>
      </c>
      <c r="AP44" s="472">
        <f t="shared" si="55"/>
        <v>12235.42</v>
      </c>
      <c r="AQ44" s="472">
        <f t="shared" si="56"/>
        <v>0</v>
      </c>
      <c r="AR44" s="472">
        <f>Rappel_2021!BD44*'Données de référence'!$B$3+Rappel_2021!BE44*'Données de référence'!$B$2+Rappel_2021!BF44*'Données de référence'!$B$4+Rappel_2021!BG44</f>
        <v>0</v>
      </c>
      <c r="AS44" s="472">
        <f t="shared" si="57"/>
        <v>0</v>
      </c>
      <c r="AT44" s="472">
        <f>Rappel_2021!BI44*'Données de référence'!$C$3+Rappel_2021!BJ44*'Données de référence'!$C$2+Rappel_2021!BK44*'Données de référence'!$C$4+Rappel_2021!BL44</f>
        <v>0</v>
      </c>
      <c r="AU44" s="472">
        <f t="shared" si="58"/>
        <v>0</v>
      </c>
      <c r="AV44" s="472">
        <f t="shared" si="37"/>
        <v>12235.42</v>
      </c>
      <c r="AW44" s="472">
        <f t="shared" si="38"/>
        <v>0</v>
      </c>
      <c r="AX44" s="472">
        <f>Rappel_2021!BN44*'Données de référence'!$D$3+Rappel_2021!BO44*'Données de référence'!$D$2+Rappel_2021!BP44*'Données de référence'!$D$4+Rappel_2021!BQ44</f>
        <v>11800</v>
      </c>
      <c r="AY44" s="472">
        <f t="shared" si="39"/>
        <v>0</v>
      </c>
      <c r="AZ44" s="472">
        <f>Rappel_2021!BS44*'Données de référence'!$D$3+Rappel_2021!BT44*'Données de référence'!$D$2+Rappel_2021!BU44*'Données de référence'!$D$4+Rappel_2021!BV44</f>
        <v>0</v>
      </c>
      <c r="BA44" s="472">
        <f t="shared" si="59"/>
        <v>0</v>
      </c>
      <c r="BB44" s="472">
        <f>Rappel_2021!BX44*'Données de référence'!$D$3+Rappel_2021!BY44*'Données de référence'!$D$2+Rappel_2021!BZ44*'Données de référence'!$D$4+Rappel_2021!CA44</f>
        <v>0</v>
      </c>
      <c r="BC44" s="472">
        <f t="shared" si="41"/>
        <v>0</v>
      </c>
      <c r="BD44" s="334"/>
      <c r="BE44" s="334"/>
      <c r="BF44" s="334"/>
      <c r="BG44" s="334"/>
      <c r="BH44" s="334"/>
      <c r="BI44" s="339"/>
      <c r="BJ44" s="339"/>
      <c r="BK44" s="339"/>
      <c r="BL44" s="339"/>
      <c r="BM44" s="339"/>
      <c r="BN44" s="532">
        <v>100</v>
      </c>
      <c r="BO44" s="340"/>
      <c r="BP44" s="340"/>
      <c r="BQ44" s="340"/>
      <c r="BR44" s="340"/>
      <c r="BS44" s="340"/>
      <c r="BT44" s="340"/>
      <c r="BU44" s="340"/>
      <c r="BV44" s="340"/>
      <c r="BW44" s="340"/>
      <c r="BX44" s="340"/>
      <c r="BY44" s="340"/>
      <c r="BZ44" s="340"/>
      <c r="CA44" s="340"/>
      <c r="CB44" s="340"/>
    </row>
    <row r="45" spans="1:80" s="335" customFormat="1" ht="57.75" customHeight="1" x14ac:dyDescent="0.3">
      <c r="A45" s="330">
        <v>15</v>
      </c>
      <c r="B45" s="330">
        <v>3</v>
      </c>
      <c r="C45" s="330" t="s">
        <v>354</v>
      </c>
      <c r="D45" s="330" t="s">
        <v>98</v>
      </c>
      <c r="E45" s="345" t="s">
        <v>175</v>
      </c>
      <c r="F45" s="526">
        <v>44</v>
      </c>
      <c r="G45" s="529" t="s">
        <v>840</v>
      </c>
      <c r="H45" s="529"/>
      <c r="I45" s="563" t="s">
        <v>355</v>
      </c>
      <c r="J45" s="563" t="s">
        <v>719</v>
      </c>
      <c r="K45" s="347" t="s">
        <v>986</v>
      </c>
      <c r="L45" s="337" t="s">
        <v>103</v>
      </c>
      <c r="M45" s="337"/>
      <c r="N45" s="337" t="s">
        <v>104</v>
      </c>
      <c r="O45" s="344" t="s">
        <v>165</v>
      </c>
      <c r="P45" s="363" t="s">
        <v>987</v>
      </c>
      <c r="Q45" s="330"/>
      <c r="R45" s="331"/>
      <c r="S45" s="574" t="s">
        <v>155</v>
      </c>
      <c r="T45" s="330" t="s">
        <v>874</v>
      </c>
      <c r="U45" s="330" t="s">
        <v>222</v>
      </c>
      <c r="V45" s="330" t="s">
        <v>182</v>
      </c>
      <c r="W45" s="330"/>
      <c r="X45" s="330"/>
      <c r="Y45" s="330"/>
      <c r="Z45" s="330"/>
      <c r="AA45" s="364" t="s">
        <v>988</v>
      </c>
      <c r="AB45" s="330" t="s">
        <v>292</v>
      </c>
      <c r="AC45" s="332">
        <f t="shared" si="42"/>
        <v>262042.32499999998</v>
      </c>
      <c r="AD45" s="470">
        <f t="shared" si="43"/>
        <v>0</v>
      </c>
      <c r="AE45" s="470">
        <f t="shared" si="44"/>
        <v>14793.520000000002</v>
      </c>
      <c r="AF45" s="333">
        <f t="shared" si="45"/>
        <v>247248.80499999999</v>
      </c>
      <c r="AG45" s="471">
        <f t="shared" si="46"/>
        <v>199828.32499999998</v>
      </c>
      <c r="AH45" s="470">
        <f t="shared" si="47"/>
        <v>62213.999999999993</v>
      </c>
      <c r="AI45" s="470">
        <f t="shared" si="48"/>
        <v>0</v>
      </c>
      <c r="AJ45" s="470">
        <f t="shared" si="49"/>
        <v>0</v>
      </c>
      <c r="AK45" s="470">
        <f t="shared" si="50"/>
        <v>14793.520000000002</v>
      </c>
      <c r="AL45" s="470">
        <f t="shared" si="51"/>
        <v>0</v>
      </c>
      <c r="AM45" s="470">
        <f t="shared" si="52"/>
        <v>185034.80499999999</v>
      </c>
      <c r="AN45" s="470">
        <f t="shared" si="53"/>
        <v>62213.999999999993</v>
      </c>
      <c r="AO45" s="472">
        <f t="shared" si="54"/>
        <v>265740.70499999996</v>
      </c>
      <c r="AP45" s="472">
        <f t="shared" si="55"/>
        <v>203526.70499999999</v>
      </c>
      <c r="AQ45" s="472">
        <f t="shared" si="56"/>
        <v>62213.999999999993</v>
      </c>
      <c r="AR45" s="472">
        <f>Rappel_2021!BD45*'Données de référence'!$B$3+Rappel_2021!BE45*'Données de référence'!$B$2+Rappel_2021!BF45*'Données de référence'!$B$4+Rappel_2021!BG45</f>
        <v>0</v>
      </c>
      <c r="AS45" s="472">
        <f t="shared" si="57"/>
        <v>0</v>
      </c>
      <c r="AT45" s="472">
        <f>Rappel_2021!BI45*'Données de référence'!$C$3+Rappel_2021!BJ45*'Données de référence'!$C$2+Rappel_2021!BK45*'Données de référence'!$C$4+Rappel_2021!BL45</f>
        <v>18491.900000000001</v>
      </c>
      <c r="AU45" s="472">
        <f t="shared" si="58"/>
        <v>0</v>
      </c>
      <c r="AV45" s="472">
        <f t="shared" si="37"/>
        <v>185034.80499999999</v>
      </c>
      <c r="AW45" s="472">
        <f t="shared" si="38"/>
        <v>62213.999999999993</v>
      </c>
      <c r="AX45" s="472">
        <f>Rappel_2021!BN45*'Données de référence'!$D$3+Rappel_2021!BO45*'Données de référence'!$D$2+Rappel_2021!BP45*'Données de référence'!$D$4+Rappel_2021!BQ45</f>
        <v>23600</v>
      </c>
      <c r="AY45" s="472">
        <f t="shared" si="39"/>
        <v>0</v>
      </c>
      <c r="AZ45" s="472">
        <f>Rappel_2021!BS45*'Données de référence'!$D$3+Rappel_2021!BT45*'Données de référence'!$D$2+Rappel_2021!BU45*'Données de référence'!$D$4+Rappel_2021!BV45</f>
        <v>154850</v>
      </c>
      <c r="BA45" s="472">
        <f t="shared" si="59"/>
        <v>60000</v>
      </c>
      <c r="BB45" s="472">
        <f>Rappel_2021!BX45*'Données de référence'!$D$3+Rappel_2021!BY45*'Données de référence'!$D$2+Rappel_2021!BZ45*'Données de référence'!$D$4+Rappel_2021!CA45</f>
        <v>0</v>
      </c>
      <c r="BC45" s="472">
        <f t="shared" si="41"/>
        <v>0</v>
      </c>
      <c r="BD45" s="334"/>
      <c r="BE45" s="334"/>
      <c r="BF45" s="334"/>
      <c r="BG45" s="334"/>
      <c r="BH45" s="334"/>
      <c r="BI45" s="505">
        <v>50</v>
      </c>
      <c r="BJ45" s="505">
        <v>60</v>
      </c>
      <c r="BK45" s="505">
        <v>50</v>
      </c>
      <c r="BL45" s="505">
        <v>4000</v>
      </c>
      <c r="BM45" s="505"/>
      <c r="BN45" s="525">
        <v>200</v>
      </c>
      <c r="BO45" s="525"/>
      <c r="BP45" s="525"/>
      <c r="BQ45" s="525"/>
      <c r="BR45" s="525"/>
      <c r="BS45" s="525">
        <v>450</v>
      </c>
      <c r="BT45" s="525"/>
      <c r="BU45" s="525">
        <v>750</v>
      </c>
      <c r="BV45" s="525">
        <v>35000</v>
      </c>
      <c r="BW45" s="506">
        <v>60000</v>
      </c>
      <c r="BX45" s="506"/>
      <c r="BY45" s="506"/>
      <c r="BZ45" s="506"/>
      <c r="CA45" s="506"/>
      <c r="CB45" s="506"/>
    </row>
    <row r="46" spans="1:80" s="335" customFormat="1" ht="24" customHeight="1" x14ac:dyDescent="0.3">
      <c r="A46" s="330">
        <v>15</v>
      </c>
      <c r="B46" s="330">
        <v>3</v>
      </c>
      <c r="C46" s="330" t="s">
        <v>354</v>
      </c>
      <c r="D46" s="330" t="s">
        <v>214</v>
      </c>
      <c r="E46" s="341" t="s">
        <v>175</v>
      </c>
      <c r="F46" s="526">
        <v>45</v>
      </c>
      <c r="G46" s="529" t="s">
        <v>840</v>
      </c>
      <c r="H46" s="529"/>
      <c r="I46" s="563" t="s">
        <v>721</v>
      </c>
      <c r="J46" s="563" t="s">
        <v>989</v>
      </c>
      <c r="K46" s="556" t="s">
        <v>990</v>
      </c>
      <c r="L46" s="359" t="s">
        <v>114</v>
      </c>
      <c r="M46" s="360"/>
      <c r="N46" s="360" t="s">
        <v>625</v>
      </c>
      <c r="O46" s="329" t="s">
        <v>165</v>
      </c>
      <c r="P46" s="329" t="s">
        <v>991</v>
      </c>
      <c r="Q46" s="522"/>
      <c r="R46" s="522"/>
      <c r="S46" s="584" t="s">
        <v>414</v>
      </c>
      <c r="T46" s="362" t="s">
        <v>889</v>
      </c>
      <c r="U46" s="329"/>
      <c r="V46" s="329"/>
      <c r="W46" s="358"/>
      <c r="X46" s="329"/>
      <c r="Y46" s="329"/>
      <c r="Z46" s="329"/>
      <c r="AA46" s="523" t="s">
        <v>726</v>
      </c>
      <c r="AB46" s="329" t="s">
        <v>292</v>
      </c>
      <c r="AC46" s="332">
        <f t="shared" si="42"/>
        <v>60478.247499999998</v>
      </c>
      <c r="AD46" s="470">
        <f t="shared" si="43"/>
        <v>0</v>
      </c>
      <c r="AE46" s="470">
        <f t="shared" si="44"/>
        <v>15606.400000000001</v>
      </c>
      <c r="AF46" s="333">
        <f t="shared" si="45"/>
        <v>44871.847499999996</v>
      </c>
      <c r="AG46" s="471">
        <f t="shared" si="46"/>
        <v>60478.247499999998</v>
      </c>
      <c r="AH46" s="470">
        <f t="shared" si="47"/>
        <v>0</v>
      </c>
      <c r="AI46" s="470">
        <f t="shared" si="48"/>
        <v>0</v>
      </c>
      <c r="AJ46" s="470">
        <f t="shared" si="49"/>
        <v>0</v>
      </c>
      <c r="AK46" s="470">
        <f t="shared" si="50"/>
        <v>15606.400000000001</v>
      </c>
      <c r="AL46" s="470">
        <f t="shared" si="51"/>
        <v>0</v>
      </c>
      <c r="AM46" s="470">
        <f t="shared" si="52"/>
        <v>44871.847499999996</v>
      </c>
      <c r="AN46" s="470">
        <f t="shared" si="53"/>
        <v>0</v>
      </c>
      <c r="AO46" s="472">
        <f t="shared" si="54"/>
        <v>64379.847499999996</v>
      </c>
      <c r="AP46" s="472">
        <f t="shared" si="55"/>
        <v>64379.847499999996</v>
      </c>
      <c r="AQ46" s="472">
        <f t="shared" si="56"/>
        <v>0</v>
      </c>
      <c r="AR46" s="472">
        <f>Rappel_2021!BD46*'Données de référence'!$B$3+Rappel_2021!BE46*'Données de référence'!$B$2+Rappel_2021!BF46*'Données de référence'!$B$4+Rappel_2021!BG46</f>
        <v>0</v>
      </c>
      <c r="AS46" s="472">
        <f t="shared" si="57"/>
        <v>0</v>
      </c>
      <c r="AT46" s="472">
        <f>Rappel_2021!BI46*'Données de référence'!$C$3+Rappel_2021!BJ46*'Données de référence'!$C$2+Rappel_2021!BK46*'Données de référence'!$C$4+Rappel_2021!BL46</f>
        <v>19508</v>
      </c>
      <c r="AU46" s="472">
        <f t="shared" si="58"/>
        <v>0</v>
      </c>
      <c r="AV46" s="472">
        <f t="shared" si="37"/>
        <v>44871.847499999996</v>
      </c>
      <c r="AW46" s="472">
        <f t="shared" si="38"/>
        <v>0</v>
      </c>
      <c r="AX46" s="472">
        <f>Rappel_2021!BN46*'Données de référence'!$D$3+Rappel_2021!BO46*'Données de référence'!$D$2+Rappel_2021!BP46*'Données de référence'!$D$4+Rappel_2021!BQ46</f>
        <v>0</v>
      </c>
      <c r="AY46" s="472">
        <f t="shared" si="39"/>
        <v>0</v>
      </c>
      <c r="AZ46" s="472">
        <f>Rappel_2021!BS46*'Données de référence'!$D$3+Rappel_2021!BT46*'Données de référence'!$D$2+Rappel_2021!BU46*'Données de référence'!$D$4+Rappel_2021!BV46</f>
        <v>43275</v>
      </c>
      <c r="BA46" s="472">
        <f t="shared" si="59"/>
        <v>0</v>
      </c>
      <c r="BB46" s="472">
        <f>Rappel_2021!BX46*'Données de référence'!$D$3+Rappel_2021!BY46*'Données de référence'!$D$2+Rappel_2021!BZ46*'Données de référence'!$D$4+Rappel_2021!CA46</f>
        <v>0</v>
      </c>
      <c r="BC46" s="472">
        <f t="shared" si="41"/>
        <v>0</v>
      </c>
      <c r="BD46" s="524"/>
      <c r="BE46" s="524"/>
      <c r="BF46" s="524"/>
      <c r="BG46" s="524"/>
      <c r="BH46" s="524"/>
      <c r="BI46" s="339">
        <v>80</v>
      </c>
      <c r="BJ46" s="339">
        <v>80</v>
      </c>
      <c r="BK46" s="339"/>
      <c r="BL46" s="339">
        <v>3000</v>
      </c>
      <c r="BM46" s="339"/>
      <c r="BN46" s="340"/>
      <c r="BO46" s="340"/>
      <c r="BP46" s="340"/>
      <c r="BQ46" s="340"/>
      <c r="BR46" s="340"/>
      <c r="BS46" s="473">
        <v>150</v>
      </c>
      <c r="BT46" s="473"/>
      <c r="BU46" s="473">
        <v>175</v>
      </c>
      <c r="BV46" s="473">
        <v>10000</v>
      </c>
      <c r="BW46" s="340"/>
      <c r="BX46" s="340"/>
      <c r="BY46" s="340"/>
      <c r="BZ46" s="340"/>
      <c r="CA46" s="340"/>
      <c r="CB46" s="340"/>
    </row>
    <row r="47" spans="1:80" s="335" customFormat="1" ht="24.75" customHeight="1" x14ac:dyDescent="0.3">
      <c r="A47" s="357">
        <v>15</v>
      </c>
      <c r="B47" s="357">
        <v>3</v>
      </c>
      <c r="C47" s="357" t="s">
        <v>354</v>
      </c>
      <c r="D47" s="357" t="s">
        <v>214</v>
      </c>
      <c r="E47" s="341" t="s">
        <v>175</v>
      </c>
      <c r="F47" s="526">
        <v>46</v>
      </c>
      <c r="G47" s="529" t="s">
        <v>840</v>
      </c>
      <c r="H47" s="529"/>
      <c r="I47" s="563" t="s">
        <v>727</v>
      </c>
      <c r="J47" s="563" t="s">
        <v>361</v>
      </c>
      <c r="K47" s="367" t="s">
        <v>992</v>
      </c>
      <c r="L47" s="348" t="s">
        <v>103</v>
      </c>
      <c r="M47" s="337"/>
      <c r="N47" s="337" t="s">
        <v>104</v>
      </c>
      <c r="O47" s="344" t="s">
        <v>165</v>
      </c>
      <c r="P47" s="330" t="s">
        <v>993</v>
      </c>
      <c r="Q47" s="365"/>
      <c r="R47" s="365"/>
      <c r="S47" s="585" t="s">
        <v>125</v>
      </c>
      <c r="T47" s="362" t="s">
        <v>898</v>
      </c>
      <c r="U47" s="329"/>
      <c r="V47" s="329"/>
      <c r="W47" s="330"/>
      <c r="X47" s="330"/>
      <c r="Y47" s="330"/>
      <c r="Z47" s="330"/>
      <c r="AA47" s="364" t="s">
        <v>345</v>
      </c>
      <c r="AB47" s="330" t="s">
        <v>143</v>
      </c>
      <c r="AC47" s="332">
        <f t="shared" si="42"/>
        <v>102653.09999999999</v>
      </c>
      <c r="AD47" s="470">
        <f t="shared" si="43"/>
        <v>0</v>
      </c>
      <c r="AE47" s="470">
        <f t="shared" si="44"/>
        <v>0</v>
      </c>
      <c r="AF47" s="333">
        <f t="shared" si="45"/>
        <v>102653.09999999999</v>
      </c>
      <c r="AG47" s="471">
        <f t="shared" si="46"/>
        <v>102653.09999999999</v>
      </c>
      <c r="AH47" s="470">
        <f t="shared" si="47"/>
        <v>0</v>
      </c>
      <c r="AI47" s="470">
        <f t="shared" si="48"/>
        <v>0</v>
      </c>
      <c r="AJ47" s="470">
        <f t="shared" si="49"/>
        <v>0</v>
      </c>
      <c r="AK47" s="470">
        <f t="shared" si="50"/>
        <v>0</v>
      </c>
      <c r="AL47" s="470">
        <f t="shared" si="51"/>
        <v>0</v>
      </c>
      <c r="AM47" s="470">
        <f t="shared" si="52"/>
        <v>102653.09999999999</v>
      </c>
      <c r="AN47" s="470">
        <f t="shared" si="53"/>
        <v>0</v>
      </c>
      <c r="AO47" s="472">
        <f t="shared" si="54"/>
        <v>102653.09999999999</v>
      </c>
      <c r="AP47" s="472">
        <f t="shared" si="55"/>
        <v>102653.09999999999</v>
      </c>
      <c r="AQ47" s="472">
        <f t="shared" si="56"/>
        <v>0</v>
      </c>
      <c r="AR47" s="472">
        <f>Rappel_2021!BD47*'Données de référence'!$B$3+Rappel_2021!BE47*'Données de référence'!$B$2+Rappel_2021!BF47*'Données de référence'!$B$4+Rappel_2021!BG47</f>
        <v>0</v>
      </c>
      <c r="AS47" s="472">
        <f t="shared" si="57"/>
        <v>0</v>
      </c>
      <c r="AT47" s="472">
        <f>Rappel_2021!BI47*'Données de référence'!$C$3+Rappel_2021!BJ47*'Données de référence'!$C$2+Rappel_2021!BK47*'Données de référence'!$C$4+Rappel_2021!BL47</f>
        <v>0</v>
      </c>
      <c r="AU47" s="472">
        <f t="shared" si="58"/>
        <v>0</v>
      </c>
      <c r="AV47" s="472">
        <f t="shared" si="37"/>
        <v>102653.09999999999</v>
      </c>
      <c r="AW47" s="472">
        <f t="shared" si="38"/>
        <v>0</v>
      </c>
      <c r="AX47" s="472">
        <f>Rappel_2021!BN47*'Données de référence'!$D$3+Rappel_2021!BO47*'Données de référence'!$D$2+Rappel_2021!BP47*'Données de référence'!$D$4+Rappel_2021!BQ47</f>
        <v>17700</v>
      </c>
      <c r="AY47" s="472">
        <f t="shared" si="39"/>
        <v>0</v>
      </c>
      <c r="AZ47" s="472">
        <f>Rappel_2021!BS47*'Données de référence'!$D$3+Rappel_2021!BT47*'Données de référence'!$D$2+Rappel_2021!BU47*'Données de référence'!$D$4+Rappel_2021!BV47</f>
        <v>81300</v>
      </c>
      <c r="BA47" s="472">
        <f t="shared" si="59"/>
        <v>0</v>
      </c>
      <c r="BB47" s="472">
        <f>Rappel_2021!BX47*'Données de référence'!$D$3+Rappel_2021!BY47*'Données de référence'!$D$2+Rappel_2021!BZ47*'Données de référence'!$D$4+Rappel_2021!CA47</f>
        <v>0</v>
      </c>
      <c r="BC47" s="472">
        <f t="shared" si="41"/>
        <v>0</v>
      </c>
      <c r="BD47" s="334"/>
      <c r="BE47" s="334"/>
      <c r="BF47" s="334"/>
      <c r="BG47" s="334"/>
      <c r="BH47" s="334"/>
      <c r="BI47" s="339"/>
      <c r="BJ47" s="339"/>
      <c r="BK47" s="339"/>
      <c r="BL47" s="339"/>
      <c r="BM47" s="339"/>
      <c r="BN47" s="532">
        <v>150</v>
      </c>
      <c r="BO47" s="340"/>
      <c r="BP47" s="340"/>
      <c r="BQ47" s="340"/>
      <c r="BR47" s="340"/>
      <c r="BS47" s="340">
        <v>350</v>
      </c>
      <c r="BT47" s="340"/>
      <c r="BU47" s="340"/>
      <c r="BV47" s="340">
        <v>40000</v>
      </c>
      <c r="BW47" s="340"/>
      <c r="BX47" s="340"/>
      <c r="BY47" s="340"/>
      <c r="BZ47" s="340"/>
      <c r="CA47" s="340"/>
      <c r="CB47" s="340"/>
    </row>
    <row r="48" spans="1:80" s="335" customFormat="1" ht="47.25" customHeight="1" x14ac:dyDescent="0.3">
      <c r="A48" s="357">
        <v>15</v>
      </c>
      <c r="B48" s="357">
        <v>3</v>
      </c>
      <c r="C48" s="357" t="s">
        <v>354</v>
      </c>
      <c r="D48" s="341" t="s">
        <v>214</v>
      </c>
      <c r="E48" s="330" t="s">
        <v>175</v>
      </c>
      <c r="F48" s="526">
        <v>47</v>
      </c>
      <c r="G48" s="529" t="s">
        <v>840</v>
      </c>
      <c r="H48" s="529"/>
      <c r="I48" s="563" t="s">
        <v>994</v>
      </c>
      <c r="J48" s="581" t="s">
        <v>995</v>
      </c>
      <c r="K48" s="514" t="s">
        <v>996</v>
      </c>
      <c r="L48" s="348" t="s">
        <v>114</v>
      </c>
      <c r="M48" s="337"/>
      <c r="N48" s="337" t="s">
        <v>204</v>
      </c>
      <c r="O48" s="344"/>
      <c r="P48" s="330" t="s">
        <v>997</v>
      </c>
      <c r="Q48" s="365"/>
      <c r="R48" s="365"/>
      <c r="S48" s="574" t="s">
        <v>222</v>
      </c>
      <c r="T48" s="358" t="s">
        <v>182</v>
      </c>
      <c r="U48" s="329" t="s">
        <v>125</v>
      </c>
      <c r="V48" s="533">
        <v>44593</v>
      </c>
      <c r="W48" s="330"/>
      <c r="X48" s="330"/>
      <c r="Y48" s="330"/>
      <c r="Z48" s="330"/>
      <c r="AA48" s="364" t="s">
        <v>998</v>
      </c>
      <c r="AB48" s="330" t="s">
        <v>292</v>
      </c>
      <c r="AC48" s="332">
        <f t="shared" si="42"/>
        <v>102069.045</v>
      </c>
      <c r="AD48" s="470">
        <f t="shared" si="43"/>
        <v>0</v>
      </c>
      <c r="AE48" s="470">
        <f t="shared" si="44"/>
        <v>23212.799999999999</v>
      </c>
      <c r="AF48" s="333">
        <f t="shared" si="45"/>
        <v>78856.244999999995</v>
      </c>
      <c r="AG48" s="471">
        <f t="shared" si="46"/>
        <v>97269.044999999998</v>
      </c>
      <c r="AH48" s="470">
        <f t="shared" si="47"/>
        <v>4800</v>
      </c>
      <c r="AI48" s="470">
        <f t="shared" si="48"/>
        <v>0</v>
      </c>
      <c r="AJ48" s="470">
        <f t="shared" si="49"/>
        <v>0</v>
      </c>
      <c r="AK48" s="470">
        <f t="shared" si="50"/>
        <v>18412.8</v>
      </c>
      <c r="AL48" s="470">
        <f t="shared" si="51"/>
        <v>4800</v>
      </c>
      <c r="AM48" s="470">
        <f t="shared" si="52"/>
        <v>78856.244999999995</v>
      </c>
      <c r="AN48" s="470">
        <f t="shared" si="53"/>
        <v>0</v>
      </c>
      <c r="AO48" s="472">
        <f t="shared" si="54"/>
        <v>107872.245</v>
      </c>
      <c r="AP48" s="472">
        <f t="shared" si="55"/>
        <v>101872.245</v>
      </c>
      <c r="AQ48" s="472">
        <f t="shared" si="56"/>
        <v>6000</v>
      </c>
      <c r="AR48" s="472">
        <f>Rappel_2021!BD48*'Données de référence'!$B$3+Rappel_2021!BE48*'Données de référence'!$B$2+Rappel_2021!BF48*'Données de référence'!$B$4+Rappel_2021!BG48</f>
        <v>0</v>
      </c>
      <c r="AS48" s="472">
        <f t="shared" si="57"/>
        <v>0</v>
      </c>
      <c r="AT48" s="472">
        <f>Rappel_2021!BI48*'Données de référence'!$C$3+Rappel_2021!BJ48*'Données de référence'!$C$2+Rappel_2021!BK48*'Données de référence'!$C$4+Rappel_2021!BL48</f>
        <v>23016</v>
      </c>
      <c r="AU48" s="472">
        <f t="shared" si="58"/>
        <v>6000</v>
      </c>
      <c r="AV48" s="472">
        <f t="shared" si="37"/>
        <v>78856.244999999995</v>
      </c>
      <c r="AW48" s="472">
        <f t="shared" si="38"/>
        <v>0</v>
      </c>
      <c r="AX48" s="472">
        <f>Rappel_2021!BN48*'Données de référence'!$D$3+Rappel_2021!BO48*'Données de référence'!$D$2+Rappel_2021!BP48*'Données de référence'!$D$4+Rappel_2021!BQ48</f>
        <v>0</v>
      </c>
      <c r="AY48" s="472">
        <f t="shared" si="39"/>
        <v>0</v>
      </c>
      <c r="AZ48" s="472">
        <f>Rappel_2021!BS48*'Données de référence'!$D$3+Rappel_2021!BT48*'Données de référence'!$D$2+Rappel_2021!BU48*'Données de référence'!$D$4+Rappel_2021!BV48</f>
        <v>76050</v>
      </c>
      <c r="BA48" s="472">
        <f t="shared" si="59"/>
        <v>0</v>
      </c>
      <c r="BB48" s="472">
        <f>Rappel_2021!BX48*'Données de référence'!$D$3+Rappel_2021!BY48*'Données de référence'!$D$2+Rappel_2021!BZ48*'Données de référence'!$D$4+Rappel_2021!CA48</f>
        <v>0</v>
      </c>
      <c r="BC48" s="472">
        <f t="shared" si="41"/>
        <v>0</v>
      </c>
      <c r="BD48" s="334"/>
      <c r="BE48" s="334"/>
      <c r="BF48" s="334"/>
      <c r="BG48" s="334"/>
      <c r="BH48" s="334"/>
      <c r="BI48" s="339">
        <v>100</v>
      </c>
      <c r="BJ48" s="339"/>
      <c r="BK48" s="339">
        <v>200</v>
      </c>
      <c r="BL48" s="339">
        <v>3000</v>
      </c>
      <c r="BM48" s="339">
        <v>6000</v>
      </c>
      <c r="BN48" s="340"/>
      <c r="BO48" s="340"/>
      <c r="BP48" s="340"/>
      <c r="BQ48" s="340"/>
      <c r="BR48" s="340"/>
      <c r="BS48" s="340">
        <v>150</v>
      </c>
      <c r="BT48" s="340"/>
      <c r="BU48" s="340">
        <v>150</v>
      </c>
      <c r="BV48" s="340">
        <v>45000</v>
      </c>
      <c r="BW48" s="340"/>
      <c r="BX48" s="340"/>
      <c r="BY48" s="340"/>
      <c r="BZ48" s="340"/>
      <c r="CA48" s="340"/>
      <c r="CB48" s="340"/>
    </row>
    <row r="49" spans="1:80" s="335" customFormat="1" ht="28.5" customHeight="1" x14ac:dyDescent="0.3">
      <c r="A49" s="357">
        <v>22</v>
      </c>
      <c r="B49" s="357">
        <v>3</v>
      </c>
      <c r="C49" s="357" t="s">
        <v>354</v>
      </c>
      <c r="D49" s="341" t="s">
        <v>170</v>
      </c>
      <c r="E49" s="330" t="s">
        <v>364</v>
      </c>
      <c r="F49" s="526">
        <v>48</v>
      </c>
      <c r="G49" s="529" t="s">
        <v>840</v>
      </c>
      <c r="H49" s="529"/>
      <c r="I49" s="566" t="s">
        <v>365</v>
      </c>
      <c r="J49" s="566" t="s">
        <v>999</v>
      </c>
      <c r="K49" s="514" t="s">
        <v>1000</v>
      </c>
      <c r="L49" s="348" t="s">
        <v>103</v>
      </c>
      <c r="M49" s="337"/>
      <c r="N49" s="337" t="s">
        <v>104</v>
      </c>
      <c r="O49" s="330" t="s">
        <v>105</v>
      </c>
      <c r="P49" s="330"/>
      <c r="Q49" s="330"/>
      <c r="R49" s="330"/>
      <c r="S49" s="330" t="s">
        <v>125</v>
      </c>
      <c r="T49" s="358" t="s">
        <v>182</v>
      </c>
      <c r="U49" s="329"/>
      <c r="V49" s="329"/>
      <c r="W49" s="330"/>
      <c r="X49" s="330"/>
      <c r="Y49" s="330"/>
      <c r="Z49" s="330"/>
      <c r="AA49" s="364" t="s">
        <v>698</v>
      </c>
      <c r="AB49" s="330" t="s">
        <v>143</v>
      </c>
      <c r="AC49" s="332">
        <f t="shared" si="42"/>
        <v>46494.595999999998</v>
      </c>
      <c r="AD49" s="470">
        <f t="shared" si="43"/>
        <v>0</v>
      </c>
      <c r="AE49" s="470">
        <f t="shared" si="44"/>
        <v>0</v>
      </c>
      <c r="AF49" s="333">
        <f t="shared" si="45"/>
        <v>46494.595999999998</v>
      </c>
      <c r="AG49" s="471">
        <f t="shared" si="46"/>
        <v>46494.595999999998</v>
      </c>
      <c r="AH49" s="470">
        <f t="shared" si="47"/>
        <v>0</v>
      </c>
      <c r="AI49" s="470">
        <f t="shared" si="48"/>
        <v>0</v>
      </c>
      <c r="AJ49" s="470">
        <f t="shared" si="49"/>
        <v>0</v>
      </c>
      <c r="AK49" s="470">
        <f t="shared" si="50"/>
        <v>0</v>
      </c>
      <c r="AL49" s="470">
        <f t="shared" si="51"/>
        <v>0</v>
      </c>
      <c r="AM49" s="470">
        <f t="shared" si="52"/>
        <v>46494.595999999998</v>
      </c>
      <c r="AN49" s="470">
        <f t="shared" si="53"/>
        <v>0</v>
      </c>
      <c r="AO49" s="472">
        <f t="shared" si="54"/>
        <v>46494.595999999998</v>
      </c>
      <c r="AP49" s="472">
        <f t="shared" si="55"/>
        <v>46494.595999999998</v>
      </c>
      <c r="AQ49" s="472">
        <f t="shared" si="56"/>
        <v>0</v>
      </c>
      <c r="AR49" s="472">
        <f>Rappel_2021!BD49*'Données de référence'!$B$3+Rappel_2021!BE49*'Données de référence'!$B$2+Rappel_2021!BF49*'Données de référence'!$B$4+Rappel_2021!BG49</f>
        <v>0</v>
      </c>
      <c r="AS49" s="472">
        <f t="shared" si="57"/>
        <v>0</v>
      </c>
      <c r="AT49" s="472">
        <f>Rappel_2021!BI49*'Données de référence'!$C$3+Rappel_2021!BJ49*'Données de référence'!$C$2+Rappel_2021!BK49*'Données de référence'!$C$4+Rappel_2021!BL49</f>
        <v>0</v>
      </c>
      <c r="AU49" s="472">
        <f t="shared" si="58"/>
        <v>0</v>
      </c>
      <c r="AV49" s="472">
        <f t="shared" si="37"/>
        <v>46494.595999999998</v>
      </c>
      <c r="AW49" s="472">
        <f t="shared" si="38"/>
        <v>0</v>
      </c>
      <c r="AX49" s="472">
        <f>Rappel_2021!BN49*'Données de référence'!$D$3+Rappel_2021!BO49*'Données de référence'!$D$2+Rappel_2021!BP49*'Données de référence'!$D$4+Rappel_2021!BQ49</f>
        <v>35400</v>
      </c>
      <c r="AY49" s="472">
        <f t="shared" si="39"/>
        <v>0</v>
      </c>
      <c r="AZ49" s="472">
        <f>Rappel_2021!BS49*'Données de référence'!$D$3+Rappel_2021!BT49*'Données de référence'!$D$2+Rappel_2021!BU49*'Données de référence'!$D$4+Rappel_2021!BV49</f>
        <v>9440</v>
      </c>
      <c r="BA49" s="472">
        <f t="shared" si="59"/>
        <v>0</v>
      </c>
      <c r="BB49" s="472">
        <f>Rappel_2021!BX49*'Données de référence'!$D$3+Rappel_2021!BY49*'Données de référence'!$D$2+Rappel_2021!BZ49*'Données de référence'!$D$4+Rappel_2021!CA49</f>
        <v>0</v>
      </c>
      <c r="BC49" s="472">
        <f t="shared" si="41"/>
        <v>0</v>
      </c>
      <c r="BD49" s="334"/>
      <c r="BE49" s="334"/>
      <c r="BF49" s="334"/>
      <c r="BG49" s="334"/>
      <c r="BH49" s="334"/>
      <c r="BI49" s="339"/>
      <c r="BJ49" s="339"/>
      <c r="BK49" s="339"/>
      <c r="BL49" s="339"/>
      <c r="BM49" s="339"/>
      <c r="BN49" s="340">
        <v>300</v>
      </c>
      <c r="BO49" s="340"/>
      <c r="BP49" s="340"/>
      <c r="BQ49" s="340"/>
      <c r="BR49" s="340"/>
      <c r="BS49" s="340">
        <v>80</v>
      </c>
      <c r="BT49" s="340"/>
      <c r="BU49" s="340"/>
      <c r="BV49" s="340"/>
      <c r="BW49" s="340"/>
      <c r="BX49" s="340"/>
      <c r="BY49" s="340"/>
      <c r="BZ49" s="340"/>
      <c r="CA49" s="340"/>
      <c r="CB49" s="340"/>
    </row>
    <row r="50" spans="1:80" s="335" customFormat="1" ht="58.5" customHeight="1" x14ac:dyDescent="0.3">
      <c r="A50" s="357">
        <v>26</v>
      </c>
      <c r="B50" s="357">
        <v>3</v>
      </c>
      <c r="C50" s="357" t="s">
        <v>370</v>
      </c>
      <c r="D50" s="357" t="s">
        <v>144</v>
      </c>
      <c r="E50" s="504" t="s">
        <v>371</v>
      </c>
      <c r="F50" s="526">
        <v>49</v>
      </c>
      <c r="G50" s="529" t="s">
        <v>840</v>
      </c>
      <c r="H50" s="529"/>
      <c r="I50" s="563" t="s">
        <v>1001</v>
      </c>
      <c r="J50" s="567" t="s">
        <v>1002</v>
      </c>
      <c r="K50" s="367" t="s">
        <v>1003</v>
      </c>
      <c r="L50" s="337" t="s">
        <v>103</v>
      </c>
      <c r="M50" s="360"/>
      <c r="N50" s="479" t="s">
        <v>104</v>
      </c>
      <c r="O50" s="358" t="s">
        <v>105</v>
      </c>
      <c r="P50" s="477" t="s">
        <v>1004</v>
      </c>
      <c r="Q50" s="358"/>
      <c r="R50" s="358"/>
      <c r="S50" s="358" t="s">
        <v>155</v>
      </c>
      <c r="T50" s="501" t="s">
        <v>874</v>
      </c>
      <c r="U50" s="330"/>
      <c r="V50" s="330"/>
      <c r="W50" s="330"/>
      <c r="X50" s="330"/>
      <c r="Y50" s="701"/>
      <c r="Z50" s="330"/>
      <c r="AA50" s="342" t="s">
        <v>1005</v>
      </c>
      <c r="AB50" s="330" t="s">
        <v>1006</v>
      </c>
      <c r="AC50" s="332">
        <f t="shared" si="42"/>
        <v>23282.968000000001</v>
      </c>
      <c r="AD50" s="470">
        <f t="shared" si="43"/>
        <v>3776</v>
      </c>
      <c r="AE50" s="470">
        <f t="shared" si="44"/>
        <v>14612.800000000001</v>
      </c>
      <c r="AF50" s="333">
        <f t="shared" si="45"/>
        <v>4894.1679999999997</v>
      </c>
      <c r="AG50" s="471">
        <f t="shared" si="46"/>
        <v>23282.968000000001</v>
      </c>
      <c r="AH50" s="470">
        <f t="shared" si="47"/>
        <v>0</v>
      </c>
      <c r="AI50" s="470">
        <f t="shared" si="48"/>
        <v>3776</v>
      </c>
      <c r="AJ50" s="470">
        <f t="shared" si="49"/>
        <v>0</v>
      </c>
      <c r="AK50" s="470">
        <f t="shared" si="50"/>
        <v>14612.800000000001</v>
      </c>
      <c r="AL50" s="470">
        <f t="shared" si="51"/>
        <v>0</v>
      </c>
      <c r="AM50" s="470">
        <f t="shared" si="52"/>
        <v>4894.1679999999997</v>
      </c>
      <c r="AN50" s="470">
        <f t="shared" si="53"/>
        <v>0</v>
      </c>
      <c r="AO50" s="472">
        <f t="shared" si="54"/>
        <v>27880.167999999998</v>
      </c>
      <c r="AP50" s="472">
        <f t="shared" si="55"/>
        <v>27880.167999999998</v>
      </c>
      <c r="AQ50" s="472">
        <f t="shared" si="56"/>
        <v>0</v>
      </c>
      <c r="AR50" s="472">
        <f>Rappel_2021!BD50*'Données de référence'!$B$3+Rappel_2021!BE50*'Données de référence'!$B$2+Rappel_2021!BF50*'Données de référence'!$B$4+Rappel_2021!BG50</f>
        <v>4720</v>
      </c>
      <c r="AS50" s="472">
        <f t="shared" si="57"/>
        <v>0</v>
      </c>
      <c r="AT50" s="472">
        <f>Rappel_2021!BI50*'Données de référence'!$C$3+Rappel_2021!BJ50*'Données de référence'!$C$2+Rappel_2021!BK50*'Données de référence'!$C$4+Rappel_2021!BL50</f>
        <v>18266</v>
      </c>
      <c r="AU50" s="472">
        <f t="shared" si="58"/>
        <v>0</v>
      </c>
      <c r="AV50" s="472">
        <f t="shared" si="37"/>
        <v>4894.1679999999997</v>
      </c>
      <c r="AW50" s="472">
        <f t="shared" si="38"/>
        <v>0</v>
      </c>
      <c r="AX50" s="472">
        <f>Rappel_2021!BN50*'Données de référence'!$D$3+Rappel_2021!BO50*'Données de référence'!$D$2+Rappel_2021!BP50*'Données de référence'!$D$4+Rappel_2021!BQ50</f>
        <v>0</v>
      </c>
      <c r="AY50" s="472">
        <f t="shared" si="39"/>
        <v>0</v>
      </c>
      <c r="AZ50" s="472">
        <f>Rappel_2021!BS50*'Données de référence'!$D$3+Rappel_2021!BT50*'Données de référence'!$D$2+Rappel_2021!BU50*'Données de référence'!$D$4+Rappel_2021!BV50</f>
        <v>4720</v>
      </c>
      <c r="BA50" s="472">
        <f t="shared" si="59"/>
        <v>0</v>
      </c>
      <c r="BB50" s="472">
        <f>Rappel_2021!BX50*'Données de référence'!$D$3+Rappel_2021!BY50*'Données de référence'!$D$2+Rappel_2021!BZ50*'Données de référence'!$D$4+Rappel_2021!CA50</f>
        <v>0</v>
      </c>
      <c r="BC50" s="472">
        <f t="shared" si="41"/>
        <v>0</v>
      </c>
      <c r="BD50" s="334">
        <v>40</v>
      </c>
      <c r="BE50" s="334"/>
      <c r="BF50" s="334"/>
      <c r="BG50" s="334"/>
      <c r="BH50" s="334"/>
      <c r="BI50" s="339">
        <v>100</v>
      </c>
      <c r="BJ50" s="339"/>
      <c r="BK50" s="339"/>
      <c r="BL50" s="339">
        <v>10000</v>
      </c>
      <c r="BM50" s="339"/>
      <c r="BN50" s="340"/>
      <c r="BO50" s="340"/>
      <c r="BP50" s="340"/>
      <c r="BQ50" s="340"/>
      <c r="BR50" s="340"/>
      <c r="BS50" s="340">
        <v>40</v>
      </c>
      <c r="BT50" s="340"/>
      <c r="BU50" s="340"/>
      <c r="BV50" s="340"/>
      <c r="BW50" s="340"/>
      <c r="BX50" s="340"/>
      <c r="BY50" s="340"/>
      <c r="BZ50" s="340"/>
      <c r="CA50" s="340"/>
      <c r="CB50" s="340"/>
    </row>
    <row r="51" spans="1:80" s="335" customFormat="1" ht="38.25" customHeight="1" x14ac:dyDescent="0.3">
      <c r="A51" s="330">
        <v>26</v>
      </c>
      <c r="B51" s="330">
        <v>3</v>
      </c>
      <c r="C51" s="330" t="s">
        <v>370</v>
      </c>
      <c r="D51" s="330" t="s">
        <v>98</v>
      </c>
      <c r="E51" s="345" t="s">
        <v>371</v>
      </c>
      <c r="F51" s="526">
        <v>50</v>
      </c>
      <c r="G51" s="529" t="s">
        <v>840</v>
      </c>
      <c r="H51" s="529"/>
      <c r="I51" s="521" t="s">
        <v>1007</v>
      </c>
      <c r="J51" s="568" t="s">
        <v>1008</v>
      </c>
      <c r="K51" s="346" t="s">
        <v>1009</v>
      </c>
      <c r="L51" s="330" t="s">
        <v>114</v>
      </c>
      <c r="M51" s="330"/>
      <c r="N51" s="330" t="s">
        <v>104</v>
      </c>
      <c r="O51" s="330" t="s">
        <v>165</v>
      </c>
      <c r="P51" s="330" t="s">
        <v>1010</v>
      </c>
      <c r="Q51" s="330"/>
      <c r="R51" s="330"/>
      <c r="S51" s="330" t="s">
        <v>107</v>
      </c>
      <c r="T51" s="501" t="s">
        <v>1011</v>
      </c>
      <c r="U51" s="330"/>
      <c r="V51" s="330"/>
      <c r="W51" s="330"/>
      <c r="X51" s="330"/>
      <c r="Y51" s="701"/>
      <c r="Z51" s="330"/>
      <c r="AA51" s="342" t="s">
        <v>1012</v>
      </c>
      <c r="AB51" s="330" t="s">
        <v>241</v>
      </c>
      <c r="AC51" s="332">
        <f t="shared" si="42"/>
        <v>21368.681</v>
      </c>
      <c r="AD51" s="470">
        <f t="shared" si="43"/>
        <v>4720</v>
      </c>
      <c r="AE51" s="470">
        <f t="shared" si="44"/>
        <v>9919.2000000000007</v>
      </c>
      <c r="AF51" s="333">
        <f t="shared" si="45"/>
        <v>6729.4809999999998</v>
      </c>
      <c r="AG51" s="471">
        <f t="shared" si="46"/>
        <v>21368.681</v>
      </c>
      <c r="AH51" s="470">
        <f t="shared" si="47"/>
        <v>0</v>
      </c>
      <c r="AI51" s="470">
        <f t="shared" si="48"/>
        <v>4720</v>
      </c>
      <c r="AJ51" s="470">
        <f t="shared" si="49"/>
        <v>0</v>
      </c>
      <c r="AK51" s="470">
        <f t="shared" si="50"/>
        <v>9919.2000000000007</v>
      </c>
      <c r="AL51" s="470">
        <f t="shared" si="51"/>
        <v>0</v>
      </c>
      <c r="AM51" s="470">
        <f t="shared" si="52"/>
        <v>6729.4809999999998</v>
      </c>
      <c r="AN51" s="470">
        <f t="shared" si="53"/>
        <v>0</v>
      </c>
      <c r="AO51" s="472">
        <f t="shared" si="54"/>
        <v>25028.481</v>
      </c>
      <c r="AP51" s="472">
        <f t="shared" si="55"/>
        <v>25028.481</v>
      </c>
      <c r="AQ51" s="472">
        <f t="shared" si="56"/>
        <v>0</v>
      </c>
      <c r="AR51" s="472">
        <f>Rappel_2021!BD51*'Données de référence'!$B$3+Rappel_2021!BE51*'Données de référence'!$B$2+Rappel_2021!BF51*'Données de référence'!$B$4+Rappel_2021!BG51</f>
        <v>5900</v>
      </c>
      <c r="AS51" s="472">
        <f t="shared" si="57"/>
        <v>0</v>
      </c>
      <c r="AT51" s="472">
        <f>Rappel_2021!BI51*'Données de référence'!$C$3+Rappel_2021!BJ51*'Données de référence'!$C$2+Rappel_2021!BK51*'Données de référence'!$C$4+Rappel_2021!BL51</f>
        <v>12399</v>
      </c>
      <c r="AU51" s="472">
        <f t="shared" si="58"/>
        <v>0</v>
      </c>
      <c r="AV51" s="472">
        <f t="shared" si="37"/>
        <v>6729.4809999999998</v>
      </c>
      <c r="AW51" s="472">
        <f t="shared" si="38"/>
        <v>0</v>
      </c>
      <c r="AX51" s="472">
        <f>Rappel_2021!BN51*'Données de référence'!$D$3+Rappel_2021!BO51*'Données de référence'!$D$2+Rappel_2021!BP51*'Données de référence'!$D$4+Rappel_2021!BQ51</f>
        <v>1770</v>
      </c>
      <c r="AY51" s="472">
        <f t="shared" si="39"/>
        <v>0</v>
      </c>
      <c r="AZ51" s="472">
        <f>Rappel_2021!BS51*'Données de référence'!$D$3+Rappel_2021!BT51*'Données de référence'!$D$2+Rappel_2021!BU51*'Données de référence'!$D$4+Rappel_2021!BV51</f>
        <v>4720</v>
      </c>
      <c r="BA51" s="472">
        <f t="shared" si="59"/>
        <v>0</v>
      </c>
      <c r="BB51" s="472">
        <f>Rappel_2021!BX51*'Données de référence'!$D$3+Rappel_2021!BY51*'Données de référence'!$D$2+Rappel_2021!BZ51*'Données de référence'!$D$4+Rappel_2021!CA51</f>
        <v>0</v>
      </c>
      <c r="BC51" s="472">
        <f t="shared" si="41"/>
        <v>0</v>
      </c>
      <c r="BD51" s="334">
        <v>50</v>
      </c>
      <c r="BE51" s="334"/>
      <c r="BF51" s="334"/>
      <c r="BG51" s="334"/>
      <c r="BH51" s="334"/>
      <c r="BI51" s="339">
        <v>150</v>
      </c>
      <c r="BJ51" s="339"/>
      <c r="BK51" s="339"/>
      <c r="BL51" s="339"/>
      <c r="BM51" s="339"/>
      <c r="BN51" s="340">
        <v>15</v>
      </c>
      <c r="BO51" s="340"/>
      <c r="BP51" s="340"/>
      <c r="BQ51" s="340"/>
      <c r="BR51" s="340"/>
      <c r="BS51" s="340">
        <v>40</v>
      </c>
      <c r="BT51" s="340"/>
      <c r="BU51" s="340"/>
      <c r="BV51" s="340"/>
      <c r="BW51" s="340"/>
      <c r="BX51" s="340"/>
      <c r="BY51" s="340"/>
      <c r="BZ51" s="340"/>
      <c r="CA51" s="340"/>
      <c r="CB51" s="340"/>
    </row>
    <row r="52" spans="1:80" s="335" customFormat="1" ht="57.75" customHeight="1" x14ac:dyDescent="0.3">
      <c r="A52" s="330">
        <v>26</v>
      </c>
      <c r="B52" s="330">
        <v>3</v>
      </c>
      <c r="C52" s="330" t="s">
        <v>370</v>
      </c>
      <c r="D52" s="330" t="s">
        <v>98</v>
      </c>
      <c r="E52" s="361" t="s">
        <v>371</v>
      </c>
      <c r="F52" s="526">
        <v>51</v>
      </c>
      <c r="G52" s="529" t="s">
        <v>840</v>
      </c>
      <c r="H52" s="529" t="s">
        <v>1013</v>
      </c>
      <c r="I52" s="521" t="s">
        <v>1014</v>
      </c>
      <c r="J52" s="521" t="s">
        <v>1015</v>
      </c>
      <c r="K52" s="557" t="s">
        <v>1016</v>
      </c>
      <c r="L52" s="330" t="s">
        <v>114</v>
      </c>
      <c r="M52" s="330"/>
      <c r="N52" s="330" t="s">
        <v>204</v>
      </c>
      <c r="O52" s="330"/>
      <c r="P52" s="330"/>
      <c r="Q52" s="330"/>
      <c r="R52" s="330"/>
      <c r="S52" s="330" t="s">
        <v>344</v>
      </c>
      <c r="T52" s="330" t="s">
        <v>842</v>
      </c>
      <c r="U52" s="330"/>
      <c r="V52" s="330"/>
      <c r="W52" s="330"/>
      <c r="X52" s="330"/>
      <c r="Y52" s="701"/>
      <c r="Z52" s="330"/>
      <c r="AA52" s="330" t="s">
        <v>1017</v>
      </c>
      <c r="AB52" s="330" t="s">
        <v>292</v>
      </c>
      <c r="AC52" s="332">
        <f t="shared" si="42"/>
        <v>80083.005000000005</v>
      </c>
      <c r="AD52" s="470">
        <f t="shared" si="43"/>
        <v>0</v>
      </c>
      <c r="AE52" s="470">
        <f t="shared" si="44"/>
        <v>4959.6000000000004</v>
      </c>
      <c r="AF52" s="333">
        <f t="shared" si="45"/>
        <v>75123.404999999999</v>
      </c>
      <c r="AG52" s="471">
        <f t="shared" si="46"/>
        <v>80083.005000000005</v>
      </c>
      <c r="AH52" s="470">
        <f t="shared" si="47"/>
        <v>0</v>
      </c>
      <c r="AI52" s="470">
        <f t="shared" si="48"/>
        <v>0</v>
      </c>
      <c r="AJ52" s="470">
        <f t="shared" si="49"/>
        <v>0</v>
      </c>
      <c r="AK52" s="470">
        <f t="shared" si="50"/>
        <v>4959.6000000000004</v>
      </c>
      <c r="AL52" s="470">
        <f t="shared" si="51"/>
        <v>0</v>
      </c>
      <c r="AM52" s="470">
        <f t="shared" si="52"/>
        <v>75123.404999999999</v>
      </c>
      <c r="AN52" s="470">
        <f t="shared" si="53"/>
        <v>0</v>
      </c>
      <c r="AO52" s="472">
        <f t="shared" si="54"/>
        <v>81322.904999999999</v>
      </c>
      <c r="AP52" s="472">
        <f t="shared" si="55"/>
        <v>81322.904999999999</v>
      </c>
      <c r="AQ52" s="472">
        <f t="shared" si="56"/>
        <v>0</v>
      </c>
      <c r="AR52" s="472">
        <f>Rappel_2021!BD52*'Données de référence'!$B$3+Rappel_2021!BE52*'Données de référence'!$B$2+Rappel_2021!BF52*'Données de référence'!$B$4+Rappel_2021!BG52</f>
        <v>0</v>
      </c>
      <c r="AS52" s="472">
        <f t="shared" si="57"/>
        <v>0</v>
      </c>
      <c r="AT52" s="472">
        <f>Rappel_2021!BI52*'Données de référence'!$C$3+Rappel_2021!BJ52*'Données de référence'!$C$2+Rappel_2021!BK52*'Données de référence'!$C$4+Rappel_2021!BL52</f>
        <v>6199.5</v>
      </c>
      <c r="AU52" s="472">
        <f t="shared" si="58"/>
        <v>0</v>
      </c>
      <c r="AV52" s="472">
        <f t="shared" si="37"/>
        <v>75123.404999999999</v>
      </c>
      <c r="AW52" s="472">
        <f t="shared" si="38"/>
        <v>0</v>
      </c>
      <c r="AX52" s="472">
        <f>Rappel_2021!BN52*'Données de référence'!$D$3+Rappel_2021!BO52*'Données de référence'!$D$2+Rappel_2021!BP52*'Données de référence'!$D$4+Rappel_2021!BQ52</f>
        <v>11800</v>
      </c>
      <c r="AY52" s="472">
        <f t="shared" si="39"/>
        <v>0</v>
      </c>
      <c r="AZ52" s="472">
        <f>Rappel_2021!BS52*'Données de référence'!$D$3+Rappel_2021!BT52*'Données de référence'!$D$2+Rappel_2021!BU52*'Données de référence'!$D$4+Rappel_2021!BV52</f>
        <v>60650</v>
      </c>
      <c r="BA52" s="472">
        <f t="shared" si="59"/>
        <v>0</v>
      </c>
      <c r="BB52" s="472">
        <f>Rappel_2021!BX52*'Données de référence'!$D$3+Rappel_2021!BY52*'Données de référence'!$D$2+Rappel_2021!BZ52*'Données de référence'!$D$4+Rappel_2021!CA52</f>
        <v>0</v>
      </c>
      <c r="BC52" s="472">
        <f t="shared" si="41"/>
        <v>0</v>
      </c>
      <c r="BD52" s="334"/>
      <c r="BE52" s="334"/>
      <c r="BF52" s="334"/>
      <c r="BG52" s="334"/>
      <c r="BH52" s="334"/>
      <c r="BI52" s="339">
        <v>75</v>
      </c>
      <c r="BJ52" s="339"/>
      <c r="BK52" s="339"/>
      <c r="BL52" s="339"/>
      <c r="BM52" s="339"/>
      <c r="BN52" s="340">
        <v>100</v>
      </c>
      <c r="BO52" s="340"/>
      <c r="BP52" s="340"/>
      <c r="BQ52" s="340"/>
      <c r="BR52" s="340"/>
      <c r="BS52" s="340">
        <v>185</v>
      </c>
      <c r="BT52" s="340"/>
      <c r="BU52" s="340">
        <v>380</v>
      </c>
      <c r="BV52" s="340">
        <v>5000</v>
      </c>
      <c r="BW52" s="340"/>
      <c r="BX52" s="340"/>
      <c r="BY52" s="340"/>
      <c r="BZ52" s="340"/>
      <c r="CA52" s="340"/>
      <c r="CB52" s="340"/>
    </row>
    <row r="53" spans="1:80" s="335" customFormat="1" ht="42" customHeight="1" x14ac:dyDescent="0.3">
      <c r="A53" s="330">
        <v>26</v>
      </c>
      <c r="B53" s="330">
        <v>3</v>
      </c>
      <c r="C53" s="330" t="s">
        <v>370</v>
      </c>
      <c r="D53" s="330" t="s">
        <v>144</v>
      </c>
      <c r="E53" s="345" t="s">
        <v>371</v>
      </c>
      <c r="F53" s="526">
        <v>52</v>
      </c>
      <c r="G53" s="529" t="s">
        <v>840</v>
      </c>
      <c r="H53" s="529"/>
      <c r="I53" s="521" t="s">
        <v>1018</v>
      </c>
      <c r="J53" s="521" t="s">
        <v>1019</v>
      </c>
      <c r="K53" s="586" t="s">
        <v>1020</v>
      </c>
      <c r="L53" s="330" t="s">
        <v>114</v>
      </c>
      <c r="M53" s="330"/>
      <c r="N53" s="330" t="s">
        <v>204</v>
      </c>
      <c r="O53" s="330"/>
      <c r="P53" s="330" t="s">
        <v>1021</v>
      </c>
      <c r="Q53" s="330"/>
      <c r="R53" s="330"/>
      <c r="S53" s="330" t="s">
        <v>125</v>
      </c>
      <c r="T53" s="329" t="s">
        <v>849</v>
      </c>
      <c r="U53" s="330"/>
      <c r="V53" s="350"/>
      <c r="W53" s="350"/>
      <c r="X53" s="350"/>
      <c r="Y53" s="350"/>
      <c r="Z53" s="350"/>
      <c r="AA53" s="350" t="s">
        <v>1022</v>
      </c>
      <c r="AB53" s="350" t="s">
        <v>143</v>
      </c>
      <c r="AC53" s="332">
        <f t="shared" si="42"/>
        <v>102290.185</v>
      </c>
      <c r="AD53" s="470">
        <f t="shared" si="43"/>
        <v>0</v>
      </c>
      <c r="AE53" s="470">
        <f t="shared" si="44"/>
        <v>0</v>
      </c>
      <c r="AF53" s="333">
        <f t="shared" si="45"/>
        <v>102290.185</v>
      </c>
      <c r="AG53" s="471">
        <f t="shared" si="46"/>
        <v>102290.185</v>
      </c>
      <c r="AH53" s="470">
        <f t="shared" si="47"/>
        <v>0</v>
      </c>
      <c r="AI53" s="470">
        <f t="shared" si="48"/>
        <v>0</v>
      </c>
      <c r="AJ53" s="470">
        <f t="shared" si="49"/>
        <v>0</v>
      </c>
      <c r="AK53" s="470">
        <f t="shared" si="50"/>
        <v>0</v>
      </c>
      <c r="AL53" s="470">
        <f t="shared" si="51"/>
        <v>0</v>
      </c>
      <c r="AM53" s="470">
        <f t="shared" si="52"/>
        <v>102290.185</v>
      </c>
      <c r="AN53" s="470">
        <f t="shared" si="53"/>
        <v>0</v>
      </c>
      <c r="AO53" s="472">
        <f t="shared" si="54"/>
        <v>102290.185</v>
      </c>
      <c r="AP53" s="472">
        <f t="shared" si="55"/>
        <v>102290.185</v>
      </c>
      <c r="AQ53" s="472">
        <f t="shared" si="56"/>
        <v>0</v>
      </c>
      <c r="AR53" s="472">
        <f>Rappel_2021!BD53*'Données de référence'!$B$3+Rappel_2021!BE53*'Données de référence'!$B$2+Rappel_2021!BF53*'Données de référence'!$B$4+Rappel_2021!BG53</f>
        <v>0</v>
      </c>
      <c r="AS53" s="472">
        <f t="shared" si="57"/>
        <v>0</v>
      </c>
      <c r="AT53" s="472">
        <f>Rappel_2021!BI53*'Données de référence'!$C$3+Rappel_2021!BJ53*'Données de référence'!$C$2+Rappel_2021!BK53*'Données de référence'!$C$4+Rappel_2021!BL53</f>
        <v>0</v>
      </c>
      <c r="AU53" s="472">
        <f t="shared" si="58"/>
        <v>0</v>
      </c>
      <c r="AV53" s="472">
        <f t="shared" si="37"/>
        <v>102290.185</v>
      </c>
      <c r="AW53" s="472">
        <f t="shared" si="38"/>
        <v>0</v>
      </c>
      <c r="AX53" s="472">
        <f>Rappel_2021!BN53*'Données de référence'!$D$3+Rappel_2021!BO53*'Données de référence'!$D$2+Rappel_2021!BP53*'Données de référence'!$D$4+Rappel_2021!BQ53</f>
        <v>23600</v>
      </c>
      <c r="AY53" s="472">
        <f t="shared" si="39"/>
        <v>0</v>
      </c>
      <c r="AZ53" s="472">
        <f>Rappel_2021!BS53*'Données de référence'!$D$3+Rappel_2021!BT53*'Données de référence'!$D$2+Rappel_2021!BU53*'Données de référence'!$D$4+Rappel_2021!BV53</f>
        <v>75050</v>
      </c>
      <c r="BA53" s="472">
        <f t="shared" si="59"/>
        <v>0</v>
      </c>
      <c r="BB53" s="472">
        <f>Rappel_2021!BX53*'Données de référence'!$D$3+Rappel_2021!BY53*'Données de référence'!$D$2+Rappel_2021!BZ53*'Données de référence'!$D$4+Rappel_2021!CA53</f>
        <v>0</v>
      </c>
      <c r="BC53" s="472">
        <f t="shared" si="41"/>
        <v>0</v>
      </c>
      <c r="BD53" s="334"/>
      <c r="BE53" s="334"/>
      <c r="BF53" s="334"/>
      <c r="BG53" s="334"/>
      <c r="BH53" s="334"/>
      <c r="BI53" s="339"/>
      <c r="BJ53" s="339"/>
      <c r="BK53" s="339"/>
      <c r="BL53" s="339"/>
      <c r="BM53" s="339"/>
      <c r="BN53" s="340">
        <v>200</v>
      </c>
      <c r="BO53" s="340"/>
      <c r="BP53" s="340"/>
      <c r="BQ53" s="340"/>
      <c r="BR53" s="340"/>
      <c r="BS53" s="340">
        <f>275+100</f>
        <v>375</v>
      </c>
      <c r="BT53" s="340"/>
      <c r="BU53" s="340">
        <f>50+150</f>
        <v>200</v>
      </c>
      <c r="BV53" s="340">
        <f>3000+10000</f>
        <v>13000</v>
      </c>
      <c r="BW53" s="340"/>
      <c r="BX53" s="340"/>
      <c r="BY53" s="340"/>
      <c r="BZ53" s="340"/>
      <c r="CA53" s="340"/>
      <c r="CB53" s="340"/>
    </row>
    <row r="54" spans="1:80" s="335" customFormat="1" ht="25" customHeight="1" x14ac:dyDescent="0.3">
      <c r="A54" s="330">
        <v>26</v>
      </c>
      <c r="B54" s="330">
        <v>3</v>
      </c>
      <c r="C54" s="330" t="s">
        <v>370</v>
      </c>
      <c r="D54" s="330" t="s">
        <v>98</v>
      </c>
      <c r="E54" s="341" t="s">
        <v>371</v>
      </c>
      <c r="F54" s="526">
        <v>53</v>
      </c>
      <c r="G54" s="529" t="s">
        <v>840</v>
      </c>
      <c r="H54" s="529"/>
      <c r="I54" s="521" t="s">
        <v>403</v>
      </c>
      <c r="J54" s="593" t="s">
        <v>1023</v>
      </c>
      <c r="K54" s="550" t="s">
        <v>1024</v>
      </c>
      <c r="L54" s="329" t="s">
        <v>114</v>
      </c>
      <c r="M54" s="329"/>
      <c r="N54" s="329" t="s">
        <v>115</v>
      </c>
      <c r="O54" s="329"/>
      <c r="P54" s="329" t="s">
        <v>1025</v>
      </c>
      <c r="Q54" s="329"/>
      <c r="R54" s="329"/>
      <c r="S54" s="329" t="s">
        <v>1026</v>
      </c>
      <c r="T54" s="533" t="s">
        <v>842</v>
      </c>
      <c r="U54" s="330"/>
      <c r="V54" s="330"/>
      <c r="W54" s="330"/>
      <c r="X54" s="330"/>
      <c r="Y54" s="330"/>
      <c r="Z54" s="330"/>
      <c r="AA54" s="330" t="s">
        <v>409</v>
      </c>
      <c r="AB54" s="330" t="s">
        <v>143</v>
      </c>
      <c r="AC54" s="332">
        <f t="shared" si="42"/>
        <v>30588.55</v>
      </c>
      <c r="AD54" s="470">
        <f t="shared" si="43"/>
        <v>0</v>
      </c>
      <c r="AE54" s="470">
        <f t="shared" si="44"/>
        <v>0</v>
      </c>
      <c r="AF54" s="333">
        <f t="shared" si="45"/>
        <v>30588.55</v>
      </c>
      <c r="AG54" s="471">
        <f t="shared" si="46"/>
        <v>30588.55</v>
      </c>
      <c r="AH54" s="470">
        <f t="shared" si="47"/>
        <v>0</v>
      </c>
      <c r="AI54" s="470">
        <f t="shared" si="48"/>
        <v>0</v>
      </c>
      <c r="AJ54" s="470">
        <f t="shared" si="49"/>
        <v>0</v>
      </c>
      <c r="AK54" s="470">
        <f t="shared" si="50"/>
        <v>0</v>
      </c>
      <c r="AL54" s="470">
        <f t="shared" si="51"/>
        <v>0</v>
      </c>
      <c r="AM54" s="470">
        <f t="shared" si="52"/>
        <v>30588.55</v>
      </c>
      <c r="AN54" s="470">
        <f t="shared" si="53"/>
        <v>0</v>
      </c>
      <c r="AO54" s="472">
        <f t="shared" si="54"/>
        <v>30588.55</v>
      </c>
      <c r="AP54" s="472">
        <f t="shared" si="55"/>
        <v>30588.55</v>
      </c>
      <c r="AQ54" s="472">
        <f t="shared" si="56"/>
        <v>0</v>
      </c>
      <c r="AR54" s="472">
        <f>Rappel_2021!BD54*'Données de référence'!$B$3+Rappel_2021!BE54*'Données de référence'!$B$2+Rappel_2021!BF54*'Données de référence'!$B$4+Rappel_2021!BG54</f>
        <v>0</v>
      </c>
      <c r="AS54" s="472">
        <f t="shared" si="57"/>
        <v>0</v>
      </c>
      <c r="AT54" s="472">
        <f>Rappel_2021!BI54*'Données de référence'!$C$3+Rappel_2021!BJ54*'Données de référence'!$C$2+Rappel_2021!BK54*'Données de référence'!$C$4+Rappel_2021!BL54</f>
        <v>0</v>
      </c>
      <c r="AU54" s="472">
        <f t="shared" si="58"/>
        <v>0</v>
      </c>
      <c r="AV54" s="472">
        <f t="shared" si="37"/>
        <v>30588.55</v>
      </c>
      <c r="AW54" s="472">
        <f t="shared" si="38"/>
        <v>0</v>
      </c>
      <c r="AX54" s="472">
        <f>Rappel_2021!BN54*'Données de référence'!$D$3+Rappel_2021!BO54*'Données de référence'!$D$2+Rappel_2021!BP54*'Données de référence'!$D$4+Rappel_2021!BQ54</f>
        <v>29500</v>
      </c>
      <c r="AY54" s="472">
        <f t="shared" si="39"/>
        <v>0</v>
      </c>
      <c r="AZ54" s="472">
        <f>Rappel_2021!BS54*'Données de référence'!$D$3+Rappel_2021!BT54*'Données de référence'!$D$2+Rappel_2021!BU54*'Données de référence'!$D$4+Rappel_2021!BV54</f>
        <v>0</v>
      </c>
      <c r="BA54" s="472">
        <f t="shared" si="59"/>
        <v>0</v>
      </c>
      <c r="BB54" s="472">
        <f>Rappel_2021!BX54*'Données de référence'!$D$3+Rappel_2021!BY54*'Données de référence'!$D$2+Rappel_2021!BZ54*'Données de référence'!$D$4+Rappel_2021!CA54</f>
        <v>0</v>
      </c>
      <c r="BC54" s="472">
        <f t="shared" si="41"/>
        <v>0</v>
      </c>
      <c r="BD54" s="334"/>
      <c r="BE54" s="334"/>
      <c r="BF54" s="334"/>
      <c r="BG54" s="334"/>
      <c r="BH54" s="334"/>
      <c r="BI54" s="339"/>
      <c r="BJ54" s="339"/>
      <c r="BK54" s="339"/>
      <c r="BL54" s="339"/>
      <c r="BM54" s="339"/>
      <c r="BN54" s="340">
        <v>250</v>
      </c>
      <c r="BO54" s="340"/>
      <c r="BP54" s="340"/>
      <c r="BQ54" s="340"/>
      <c r="BR54" s="340"/>
      <c r="BS54" s="340"/>
      <c r="BT54" s="340"/>
      <c r="BU54" s="340"/>
      <c r="BV54" s="340"/>
      <c r="BW54" s="340"/>
      <c r="BX54" s="340"/>
      <c r="BY54" s="340"/>
      <c r="BZ54" s="340"/>
      <c r="CA54" s="340"/>
      <c r="CB54" s="340"/>
    </row>
    <row r="55" spans="1:80" s="352" customFormat="1" ht="43.5" customHeight="1" x14ac:dyDescent="0.3">
      <c r="A55" s="330">
        <v>26</v>
      </c>
      <c r="B55" s="345">
        <v>3</v>
      </c>
      <c r="C55" s="330" t="s">
        <v>370</v>
      </c>
      <c r="D55" s="345" t="s">
        <v>98</v>
      </c>
      <c r="E55" s="330" t="s">
        <v>371</v>
      </c>
      <c r="F55" s="526">
        <v>54</v>
      </c>
      <c r="G55" s="529" t="s">
        <v>840</v>
      </c>
      <c r="H55" s="529"/>
      <c r="I55" s="521" t="s">
        <v>1027</v>
      </c>
      <c r="J55" s="521" t="s">
        <v>1028</v>
      </c>
      <c r="K55" s="346" t="s">
        <v>1029</v>
      </c>
      <c r="L55" s="329" t="s">
        <v>114</v>
      </c>
      <c r="M55" s="368"/>
      <c r="N55" s="329" t="s">
        <v>204</v>
      </c>
      <c r="O55" s="368"/>
      <c r="P55" s="329" t="s">
        <v>1030</v>
      </c>
      <c r="Q55" s="368"/>
      <c r="R55" s="368"/>
      <c r="S55" s="329" t="s">
        <v>155</v>
      </c>
      <c r="T55" s="329" t="s">
        <v>874</v>
      </c>
      <c r="U55" s="369"/>
      <c r="V55" s="369"/>
      <c r="W55" s="369"/>
      <c r="X55" s="369"/>
      <c r="Y55" s="369"/>
      <c r="Z55" s="369"/>
      <c r="AA55" s="330" t="s">
        <v>772</v>
      </c>
      <c r="AB55" s="350" t="s">
        <v>1031</v>
      </c>
      <c r="AC55" s="332">
        <f t="shared" si="42"/>
        <v>72158.168000000005</v>
      </c>
      <c r="AD55" s="470">
        <f t="shared" si="43"/>
        <v>67264</v>
      </c>
      <c r="AE55" s="470">
        <f t="shared" si="44"/>
        <v>0</v>
      </c>
      <c r="AF55" s="333">
        <f t="shared" si="45"/>
        <v>4894.1679999999997</v>
      </c>
      <c r="AG55" s="471">
        <f t="shared" si="46"/>
        <v>48158.167999999998</v>
      </c>
      <c r="AH55" s="470">
        <f t="shared" si="47"/>
        <v>24000</v>
      </c>
      <c r="AI55" s="470">
        <f t="shared" si="48"/>
        <v>43264</v>
      </c>
      <c r="AJ55" s="470">
        <f t="shared" si="49"/>
        <v>24000</v>
      </c>
      <c r="AK55" s="470">
        <f t="shared" si="50"/>
        <v>0</v>
      </c>
      <c r="AL55" s="470">
        <f t="shared" si="51"/>
        <v>0</v>
      </c>
      <c r="AM55" s="470">
        <f t="shared" si="52"/>
        <v>4894.1679999999997</v>
      </c>
      <c r="AN55" s="470">
        <f t="shared" si="53"/>
        <v>0</v>
      </c>
      <c r="AO55" s="472">
        <f t="shared" si="54"/>
        <v>88974.168000000005</v>
      </c>
      <c r="AP55" s="472">
        <f t="shared" si="55"/>
        <v>58974.167999999998</v>
      </c>
      <c r="AQ55" s="472">
        <f t="shared" si="56"/>
        <v>30000</v>
      </c>
      <c r="AR55" s="472">
        <f>Rappel_2021!BD55*'Données de référence'!$B$3+Rappel_2021!BE55*'Données de référence'!$B$2+Rappel_2021!BF55*'Données de référence'!$B$4+Rappel_2021!BG55</f>
        <v>54080</v>
      </c>
      <c r="AS55" s="472">
        <f t="shared" si="57"/>
        <v>30000</v>
      </c>
      <c r="AT55" s="472">
        <f>Rappel_2021!BI55*'Données de référence'!$C$3+Rappel_2021!BJ55*'Données de référence'!$C$2+Rappel_2021!BK55*'Données de référence'!$C$4+Rappel_2021!BL55</f>
        <v>0</v>
      </c>
      <c r="AU55" s="472">
        <f t="shared" si="58"/>
        <v>0</v>
      </c>
      <c r="AV55" s="472">
        <f t="shared" si="37"/>
        <v>4894.1679999999997</v>
      </c>
      <c r="AW55" s="472">
        <f t="shared" si="38"/>
        <v>0</v>
      </c>
      <c r="AX55" s="472">
        <f>Rappel_2021!BN55*'Données de référence'!$D$3+Rappel_2021!BO55*'Données de référence'!$D$2+Rappel_2021!BP55*'Données de référence'!$D$4+Rappel_2021!BQ55</f>
        <v>0</v>
      </c>
      <c r="AY55" s="472">
        <f t="shared" si="39"/>
        <v>0</v>
      </c>
      <c r="AZ55" s="472">
        <f>Rappel_2021!BS55*'Données de référence'!$D$3+Rappel_2021!BT55*'Données de référence'!$D$2+Rappel_2021!BU55*'Données de référence'!$D$4+Rappel_2021!BV55</f>
        <v>4720</v>
      </c>
      <c r="BA55" s="472">
        <f t="shared" si="59"/>
        <v>0</v>
      </c>
      <c r="BB55" s="472">
        <f>Rappel_2021!BX55*'Données de référence'!$D$3+Rappel_2021!BY55*'Données de référence'!$D$2+Rappel_2021!BZ55*'Données de référence'!$D$4+Rappel_2021!CA55</f>
        <v>0</v>
      </c>
      <c r="BC55" s="472">
        <f t="shared" si="41"/>
        <v>0</v>
      </c>
      <c r="BD55" s="298">
        <v>160</v>
      </c>
      <c r="BE55" s="298"/>
      <c r="BF55" s="298">
        <v>400</v>
      </c>
      <c r="BG55" s="298"/>
      <c r="BH55" s="298">
        <v>30000</v>
      </c>
      <c r="BI55" s="370"/>
      <c r="BJ55" s="370"/>
      <c r="BK55" s="370"/>
      <c r="BL55" s="370"/>
      <c r="BM55" s="370"/>
      <c r="BN55" s="371"/>
      <c r="BO55" s="371"/>
      <c r="BP55" s="371"/>
      <c r="BQ55" s="371"/>
      <c r="BR55" s="371"/>
      <c r="BS55" s="340">
        <v>40</v>
      </c>
      <c r="BT55" s="371"/>
      <c r="BU55" s="371"/>
      <c r="BV55" s="371"/>
      <c r="BW55" s="371"/>
      <c r="BX55" s="371"/>
      <c r="BY55" s="371"/>
      <c r="BZ55" s="371"/>
      <c r="CA55" s="371"/>
      <c r="CB55" s="371"/>
    </row>
    <row r="56" spans="1:80" ht="27" customHeight="1" x14ac:dyDescent="0.3">
      <c r="A56" s="297">
        <v>26</v>
      </c>
      <c r="B56" s="297">
        <v>3</v>
      </c>
      <c r="C56" s="476" t="s">
        <v>370</v>
      </c>
      <c r="D56" s="503" t="s">
        <v>98</v>
      </c>
      <c r="E56" s="297" t="s">
        <v>371</v>
      </c>
      <c r="F56" s="526">
        <v>55</v>
      </c>
      <c r="G56" s="529"/>
      <c r="H56" s="529" t="s">
        <v>1032</v>
      </c>
      <c r="I56" s="569" t="s">
        <v>775</v>
      </c>
      <c r="J56" s="569" t="s">
        <v>776</v>
      </c>
      <c r="K56" s="593" t="s">
        <v>777</v>
      </c>
      <c r="L56" s="297" t="s">
        <v>114</v>
      </c>
      <c r="M56" s="297"/>
      <c r="N56" s="297" t="s">
        <v>115</v>
      </c>
      <c r="O56" s="297"/>
      <c r="P56" s="297"/>
      <c r="Q56" s="297"/>
      <c r="R56" s="297"/>
      <c r="S56" s="297" t="s">
        <v>125</v>
      </c>
      <c r="T56" s="297" t="s">
        <v>941</v>
      </c>
      <c r="U56" s="297"/>
      <c r="V56" s="297"/>
      <c r="W56" s="297"/>
      <c r="X56" s="297"/>
      <c r="Y56" s="297"/>
      <c r="Z56" s="297"/>
      <c r="AA56" s="300" t="s">
        <v>240</v>
      </c>
      <c r="AB56" s="297" t="s">
        <v>241</v>
      </c>
      <c r="AC56" s="332">
        <f t="shared" si="42"/>
        <v>1888</v>
      </c>
      <c r="AD56" s="470">
        <f t="shared" si="43"/>
        <v>1888</v>
      </c>
      <c r="AE56" s="470">
        <f t="shared" si="44"/>
        <v>0</v>
      </c>
      <c r="AF56" s="333">
        <f t="shared" si="45"/>
        <v>0</v>
      </c>
      <c r="AG56" s="471">
        <f t="shared" si="46"/>
        <v>1888</v>
      </c>
      <c r="AH56" s="470">
        <f t="shared" si="47"/>
        <v>0</v>
      </c>
      <c r="AI56" s="470">
        <f t="shared" si="48"/>
        <v>1888</v>
      </c>
      <c r="AJ56" s="470">
        <f t="shared" si="49"/>
        <v>0</v>
      </c>
      <c r="AK56" s="470">
        <f t="shared" si="50"/>
        <v>0</v>
      </c>
      <c r="AL56" s="470">
        <f t="shared" si="51"/>
        <v>0</v>
      </c>
      <c r="AM56" s="470">
        <f t="shared" si="52"/>
        <v>0</v>
      </c>
      <c r="AN56" s="470">
        <f t="shared" si="53"/>
        <v>0</v>
      </c>
      <c r="AO56" s="472">
        <f t="shared" si="54"/>
        <v>2360</v>
      </c>
      <c r="AP56" s="472">
        <f t="shared" si="55"/>
        <v>2360</v>
      </c>
      <c r="AQ56" s="472">
        <f t="shared" si="56"/>
        <v>0</v>
      </c>
      <c r="AR56" s="472">
        <f>Rappel_2021!BD56*'Données de référence'!$B$3+Rappel_2021!BE56*'Données de référence'!$B$2+Rappel_2021!BF56*'Données de référence'!$B$4+Rappel_2021!BG56</f>
        <v>2360</v>
      </c>
      <c r="AS56" s="472">
        <f t="shared" si="57"/>
        <v>0</v>
      </c>
      <c r="AT56" s="472">
        <f>Rappel_2021!BI56*'Données de référence'!$C$3+Rappel_2021!BJ56*'Données de référence'!$C$2+Rappel_2021!BK56*'Données de référence'!$C$4+Rappel_2021!BL56</f>
        <v>0</v>
      </c>
      <c r="AU56" s="472">
        <f t="shared" si="58"/>
        <v>0</v>
      </c>
      <c r="AV56" s="472">
        <f t="shared" si="37"/>
        <v>0</v>
      </c>
      <c r="AW56" s="472">
        <f t="shared" si="38"/>
        <v>0</v>
      </c>
      <c r="AX56" s="472">
        <f>Rappel_2021!BN56*'Données de référence'!$D$3+Rappel_2021!BO56*'Données de référence'!$D$2+Rappel_2021!BP56*'Données de référence'!$D$4+Rappel_2021!BQ56</f>
        <v>0</v>
      </c>
      <c r="AY56" s="472">
        <f t="shared" si="39"/>
        <v>0</v>
      </c>
      <c r="AZ56" s="472">
        <f>Rappel_2021!BS56*'Données de référence'!$D$3+Rappel_2021!BT56*'Données de référence'!$D$2+Rappel_2021!BU56*'Données de référence'!$D$4+Rappel_2021!BV56</f>
        <v>0</v>
      </c>
      <c r="BA56" s="472">
        <f t="shared" si="59"/>
        <v>0</v>
      </c>
      <c r="BB56" s="472">
        <f>Rappel_2021!BX56*'Données de référence'!$D$3+Rappel_2021!BY56*'Données de référence'!$D$2+Rappel_2021!BZ56*'Données de référence'!$D$4+Rappel_2021!CA56</f>
        <v>0</v>
      </c>
      <c r="BC56" s="472">
        <f t="shared" si="41"/>
        <v>0</v>
      </c>
      <c r="BD56" s="298">
        <v>20</v>
      </c>
      <c r="BE56" s="298"/>
      <c r="BF56" s="298"/>
      <c r="BG56" s="298"/>
      <c r="BH56" s="298"/>
      <c r="BI56" s="469"/>
      <c r="BJ56" s="469"/>
      <c r="BK56" s="469"/>
      <c r="BL56" s="469"/>
      <c r="BM56" s="469"/>
      <c r="BN56" s="473"/>
      <c r="BO56" s="473"/>
      <c r="BP56" s="473"/>
      <c r="BQ56" s="473"/>
      <c r="BR56" s="473"/>
      <c r="BS56" s="473"/>
      <c r="BT56" s="473"/>
      <c r="BU56" s="473"/>
      <c r="BV56" s="473"/>
      <c r="BW56" s="473"/>
      <c r="BX56" s="473"/>
      <c r="BY56" s="473"/>
      <c r="BZ56" s="473"/>
      <c r="CA56" s="473"/>
      <c r="CB56" s="473"/>
    </row>
    <row r="57" spans="1:80" s="352" customFormat="1" ht="48.75" customHeight="1" x14ac:dyDescent="0.3">
      <c r="A57" s="330">
        <v>26</v>
      </c>
      <c r="B57" s="345">
        <v>3</v>
      </c>
      <c r="C57" s="330" t="s">
        <v>370</v>
      </c>
      <c r="D57" s="330" t="s">
        <v>98</v>
      </c>
      <c r="E57" s="504" t="s">
        <v>175</v>
      </c>
      <c r="F57" s="526">
        <v>56</v>
      </c>
      <c r="G57" s="529" t="s">
        <v>840</v>
      </c>
      <c r="H57" s="529"/>
      <c r="I57" s="521" t="s">
        <v>1033</v>
      </c>
      <c r="J57" s="521" t="s">
        <v>1034</v>
      </c>
      <c r="K57" s="346" t="s">
        <v>1035</v>
      </c>
      <c r="L57" s="329" t="s">
        <v>245</v>
      </c>
      <c r="M57" s="368"/>
      <c r="N57" s="329" t="s">
        <v>204</v>
      </c>
      <c r="O57" s="329" t="s">
        <v>1036</v>
      </c>
      <c r="P57" s="329" t="s">
        <v>1030</v>
      </c>
      <c r="Q57" s="368"/>
      <c r="R57" s="368"/>
      <c r="S57" s="329" t="s">
        <v>155</v>
      </c>
      <c r="T57" s="533" t="s">
        <v>874</v>
      </c>
      <c r="U57" s="350" t="s">
        <v>125</v>
      </c>
      <c r="V57" s="534" t="s">
        <v>842</v>
      </c>
      <c r="W57" s="369"/>
      <c r="X57" s="369"/>
      <c r="Y57" s="369"/>
      <c r="Z57" s="369"/>
      <c r="AA57" s="350" t="s">
        <v>1037</v>
      </c>
      <c r="AB57" s="350" t="s">
        <v>1038</v>
      </c>
      <c r="AC57" s="332">
        <f t="shared" si="42"/>
        <v>74309.712999999989</v>
      </c>
      <c r="AD57" s="470">
        <f t="shared" si="43"/>
        <v>7552</v>
      </c>
      <c r="AE57" s="470">
        <f t="shared" si="44"/>
        <v>64922.400000000001</v>
      </c>
      <c r="AF57" s="333">
        <f t="shared" si="45"/>
        <v>1835.3129999999999</v>
      </c>
      <c r="AG57" s="471">
        <f t="shared" si="46"/>
        <v>34309.713000000003</v>
      </c>
      <c r="AH57" s="470">
        <f t="shared" si="47"/>
        <v>40000</v>
      </c>
      <c r="AI57" s="470">
        <f t="shared" si="48"/>
        <v>7552</v>
      </c>
      <c r="AJ57" s="470">
        <f t="shared" si="49"/>
        <v>0</v>
      </c>
      <c r="AK57" s="470">
        <f t="shared" si="50"/>
        <v>24922.400000000001</v>
      </c>
      <c r="AL57" s="470">
        <f t="shared" si="51"/>
        <v>40000</v>
      </c>
      <c r="AM57" s="470">
        <f t="shared" si="52"/>
        <v>1835.3129999999999</v>
      </c>
      <c r="AN57" s="470">
        <f t="shared" si="53"/>
        <v>0</v>
      </c>
      <c r="AO57" s="472">
        <f t="shared" si="54"/>
        <v>92428.312999999995</v>
      </c>
      <c r="AP57" s="472">
        <f t="shared" si="55"/>
        <v>42428.313000000002</v>
      </c>
      <c r="AQ57" s="472">
        <f t="shared" si="56"/>
        <v>50000</v>
      </c>
      <c r="AR57" s="472">
        <f>Rappel_2021!BD57*'Données de référence'!$B$3+Rappel_2021!BE57*'Données de référence'!$B$2+Rappel_2021!BF57*'Données de référence'!$B$4+Rappel_2021!BG57</f>
        <v>9440</v>
      </c>
      <c r="AS57" s="472">
        <f t="shared" si="57"/>
        <v>0</v>
      </c>
      <c r="AT57" s="472">
        <f>Rappel_2021!BI57*'Données de référence'!$C$3+Rappel_2021!BJ57*'Données de référence'!$C$2+Rappel_2021!BK57*'Données de référence'!$C$4+Rappel_2021!BL57</f>
        <v>31153</v>
      </c>
      <c r="AU57" s="472">
        <f t="shared" si="58"/>
        <v>50000</v>
      </c>
      <c r="AV57" s="472">
        <f t="shared" si="37"/>
        <v>1835.3129999999999</v>
      </c>
      <c r="AW57" s="472">
        <f t="shared" si="38"/>
        <v>0</v>
      </c>
      <c r="AX57" s="472">
        <f>Rappel_2021!BN57*'Données de référence'!$D$3+Rappel_2021!BO57*'Données de référence'!$D$2+Rappel_2021!BP57*'Données de référence'!$D$4+Rappel_2021!BQ57</f>
        <v>0</v>
      </c>
      <c r="AY57" s="472">
        <f t="shared" si="39"/>
        <v>0</v>
      </c>
      <c r="AZ57" s="472">
        <f>Rappel_2021!BS57*'Données de référence'!$D$3+Rappel_2021!BT57*'Données de référence'!$D$2+Rappel_2021!BU57*'Données de référence'!$D$4+Rappel_2021!BV57</f>
        <v>1770</v>
      </c>
      <c r="BA57" s="472">
        <f t="shared" si="59"/>
        <v>0</v>
      </c>
      <c r="BB57" s="472">
        <f>Rappel_2021!BX57*'Données de référence'!$D$3+Rappel_2021!BY57*'Données de référence'!$D$2+Rappel_2021!BZ57*'Données de référence'!$D$4+Rappel_2021!CA57</f>
        <v>0</v>
      </c>
      <c r="BC57" s="472">
        <f t="shared" si="41"/>
        <v>0</v>
      </c>
      <c r="BD57" s="334">
        <v>80</v>
      </c>
      <c r="BE57" s="351"/>
      <c r="BF57" s="351"/>
      <c r="BG57" s="351"/>
      <c r="BH57" s="351"/>
      <c r="BI57" s="339">
        <v>175</v>
      </c>
      <c r="BJ57" s="339"/>
      <c r="BK57" s="339">
        <v>250</v>
      </c>
      <c r="BL57" s="339">
        <v>2000</v>
      </c>
      <c r="BM57" s="339">
        <v>50000</v>
      </c>
      <c r="BN57" s="371"/>
      <c r="BO57" s="371"/>
      <c r="BP57" s="371"/>
      <c r="BQ57" s="371"/>
      <c r="BR57" s="371"/>
      <c r="BS57" s="340">
        <v>15</v>
      </c>
      <c r="BT57" s="371"/>
      <c r="BU57" s="371"/>
      <c r="BV57" s="371"/>
      <c r="BW57" s="371"/>
      <c r="BX57" s="371"/>
      <c r="BY57" s="371"/>
      <c r="BZ57" s="371"/>
      <c r="CA57" s="371"/>
      <c r="CB57" s="371"/>
    </row>
    <row r="58" spans="1:80" s="335" customFormat="1" ht="54.75" customHeight="1" x14ac:dyDescent="0.3">
      <c r="A58" s="330">
        <v>26</v>
      </c>
      <c r="B58" s="330">
        <v>3</v>
      </c>
      <c r="C58" s="330" t="s">
        <v>370</v>
      </c>
      <c r="D58" s="330" t="s">
        <v>98</v>
      </c>
      <c r="E58" s="341" t="s">
        <v>175</v>
      </c>
      <c r="F58" s="526">
        <v>57</v>
      </c>
      <c r="G58" s="529" t="s">
        <v>840</v>
      </c>
      <c r="H58" s="529"/>
      <c r="I58" s="521" t="s">
        <v>1039</v>
      </c>
      <c r="J58" s="521" t="s">
        <v>1040</v>
      </c>
      <c r="K58" s="513" t="s">
        <v>1041</v>
      </c>
      <c r="L58" s="330" t="s">
        <v>276</v>
      </c>
      <c r="M58" s="330"/>
      <c r="N58" s="330" t="s">
        <v>104</v>
      </c>
      <c r="O58" s="344" t="s">
        <v>165</v>
      </c>
      <c r="P58" s="330"/>
      <c r="Q58" s="372"/>
      <c r="R58" s="330"/>
      <c r="S58" s="330" t="s">
        <v>192</v>
      </c>
      <c r="T58" s="330" t="s">
        <v>863</v>
      </c>
      <c r="U58" s="330" t="s">
        <v>344</v>
      </c>
      <c r="V58" s="330" t="s">
        <v>842</v>
      </c>
      <c r="W58" s="330"/>
      <c r="X58" s="330"/>
      <c r="Y58" s="330"/>
      <c r="Z58" s="330"/>
      <c r="AA58" s="330" t="s">
        <v>785</v>
      </c>
      <c r="AB58" s="330" t="s">
        <v>185</v>
      </c>
      <c r="AC58" s="332">
        <f t="shared" si="42"/>
        <v>156571.63500000001</v>
      </c>
      <c r="AD58" s="470">
        <f t="shared" si="43"/>
        <v>22656</v>
      </c>
      <c r="AE58" s="470">
        <f t="shared" si="44"/>
        <v>0</v>
      </c>
      <c r="AF58" s="333">
        <f t="shared" si="45"/>
        <v>133915.63500000001</v>
      </c>
      <c r="AG58" s="471">
        <f t="shared" si="46"/>
        <v>115095.63499999999</v>
      </c>
      <c r="AH58" s="470">
        <f t="shared" si="47"/>
        <v>41476</v>
      </c>
      <c r="AI58" s="470">
        <f t="shared" si="48"/>
        <v>22656</v>
      </c>
      <c r="AJ58" s="470">
        <f t="shared" si="49"/>
        <v>0</v>
      </c>
      <c r="AK58" s="470">
        <f t="shared" si="50"/>
        <v>0</v>
      </c>
      <c r="AL58" s="470">
        <f t="shared" si="51"/>
        <v>0</v>
      </c>
      <c r="AM58" s="470">
        <f t="shared" si="52"/>
        <v>92439.634999999995</v>
      </c>
      <c r="AN58" s="470">
        <f t="shared" si="53"/>
        <v>41476</v>
      </c>
      <c r="AO58" s="472">
        <f t="shared" si="54"/>
        <v>162235.63500000001</v>
      </c>
      <c r="AP58" s="472">
        <f t="shared" si="55"/>
        <v>120759.63499999999</v>
      </c>
      <c r="AQ58" s="472">
        <f t="shared" si="56"/>
        <v>41476</v>
      </c>
      <c r="AR58" s="472">
        <f>Rappel_2021!BD58*'Données de référence'!$B$3+Rappel_2021!BE58*'Données de référence'!$B$2+Rappel_2021!BF58*'Données de référence'!$B$4+Rappel_2021!BG58</f>
        <v>28320</v>
      </c>
      <c r="AS58" s="472">
        <f t="shared" si="57"/>
        <v>0</v>
      </c>
      <c r="AT58" s="472">
        <f>Rappel_2021!BI58*'Données de référence'!$C$3+Rappel_2021!BJ58*'Données de référence'!$C$2+Rappel_2021!BK58*'Données de référence'!$C$4+Rappel_2021!BL58</f>
        <v>0</v>
      </c>
      <c r="AU58" s="472">
        <f t="shared" si="58"/>
        <v>0</v>
      </c>
      <c r="AV58" s="472">
        <f t="shared" si="37"/>
        <v>92439.634999999995</v>
      </c>
      <c r="AW58" s="472">
        <f t="shared" si="38"/>
        <v>41476</v>
      </c>
      <c r="AX58" s="472">
        <f>Rappel_2021!BN58*'Données de référence'!$D$3+Rappel_2021!BO58*'Données de référence'!$D$2+Rappel_2021!BP58*'Données de référence'!$D$4+Rappel_2021!BQ58</f>
        <v>0</v>
      </c>
      <c r="AY58" s="472">
        <f t="shared" si="39"/>
        <v>0</v>
      </c>
      <c r="AZ58" s="472">
        <f>Rappel_2021!BS58*'Données de référence'!$D$3+Rappel_2021!BT58*'Données de référence'!$D$2+Rappel_2021!BU58*'Données de référence'!$D$4+Rappel_2021!BV58</f>
        <v>89150</v>
      </c>
      <c r="BA58" s="472">
        <f t="shared" si="59"/>
        <v>40000</v>
      </c>
      <c r="BB58" s="472">
        <f>Rappel_2021!BX58*'Données de référence'!$D$3+Rappel_2021!BY58*'Données de référence'!$D$2+Rappel_2021!BZ58*'Données de référence'!$D$4+Rappel_2021!CA58</f>
        <v>0</v>
      </c>
      <c r="BC58" s="472">
        <f t="shared" si="41"/>
        <v>0</v>
      </c>
      <c r="BD58" s="334">
        <v>240</v>
      </c>
      <c r="BE58" s="334"/>
      <c r="BF58" s="334"/>
      <c r="BG58" s="334"/>
      <c r="BH58" s="334"/>
      <c r="BI58" s="339"/>
      <c r="BJ58" s="339"/>
      <c r="BK58" s="339"/>
      <c r="BL58" s="339"/>
      <c r="BM58" s="339"/>
      <c r="BN58" s="340"/>
      <c r="BO58" s="340"/>
      <c r="BP58" s="340"/>
      <c r="BQ58" s="340"/>
      <c r="BR58" s="340"/>
      <c r="BS58" s="473">
        <v>600</v>
      </c>
      <c r="BT58" s="473"/>
      <c r="BU58" s="473">
        <v>150</v>
      </c>
      <c r="BV58" s="473">
        <v>5000</v>
      </c>
      <c r="BW58" s="340">
        <v>40000</v>
      </c>
      <c r="BX58" s="340"/>
      <c r="BY58" s="340"/>
      <c r="BZ58" s="340"/>
      <c r="CA58" s="340"/>
      <c r="CB58" s="340"/>
    </row>
    <row r="59" spans="1:80" s="335" customFormat="1" ht="34.5" customHeight="1" x14ac:dyDescent="0.3">
      <c r="A59" s="330">
        <v>26</v>
      </c>
      <c r="B59" s="330">
        <v>3</v>
      </c>
      <c r="C59" s="330" t="s">
        <v>370</v>
      </c>
      <c r="D59" s="330" t="s">
        <v>98</v>
      </c>
      <c r="E59" s="341" t="s">
        <v>371</v>
      </c>
      <c r="F59" s="526">
        <v>58</v>
      </c>
      <c r="G59" s="530" t="s">
        <v>840</v>
      </c>
      <c r="H59" s="530"/>
      <c r="I59" s="521" t="s">
        <v>1042</v>
      </c>
      <c r="J59" s="521" t="s">
        <v>1043</v>
      </c>
      <c r="K59" s="349" t="s">
        <v>1044</v>
      </c>
      <c r="L59" s="330" t="s">
        <v>114</v>
      </c>
      <c r="M59" s="330"/>
      <c r="N59" s="358" t="s">
        <v>115</v>
      </c>
      <c r="O59" s="358"/>
      <c r="P59" s="357" t="s">
        <v>1045</v>
      </c>
      <c r="Q59" s="358"/>
      <c r="R59" s="330"/>
      <c r="S59" s="330" t="s">
        <v>155</v>
      </c>
      <c r="T59" s="501" t="s">
        <v>874</v>
      </c>
      <c r="U59" s="330" t="s">
        <v>125</v>
      </c>
      <c r="V59" s="501" t="s">
        <v>849</v>
      </c>
      <c r="W59" s="330"/>
      <c r="X59" s="330"/>
      <c r="Y59" s="330"/>
      <c r="Z59" s="330"/>
      <c r="AA59" s="330" t="s">
        <v>1046</v>
      </c>
      <c r="AB59" s="350" t="s">
        <v>127</v>
      </c>
      <c r="AC59" s="332">
        <f t="shared" si="42"/>
        <v>17925.600000000002</v>
      </c>
      <c r="AD59" s="470">
        <f t="shared" si="43"/>
        <v>0</v>
      </c>
      <c r="AE59" s="470">
        <f t="shared" si="44"/>
        <v>17925.600000000002</v>
      </c>
      <c r="AF59" s="333">
        <f t="shared" si="45"/>
        <v>0</v>
      </c>
      <c r="AG59" s="471">
        <f t="shared" si="46"/>
        <v>17925.600000000002</v>
      </c>
      <c r="AH59" s="470">
        <f t="shared" si="47"/>
        <v>0</v>
      </c>
      <c r="AI59" s="470">
        <f t="shared" si="48"/>
        <v>0</v>
      </c>
      <c r="AJ59" s="470">
        <f t="shared" si="49"/>
        <v>0</v>
      </c>
      <c r="AK59" s="470">
        <f t="shared" si="50"/>
        <v>17925.600000000002</v>
      </c>
      <c r="AL59" s="470">
        <f t="shared" si="51"/>
        <v>0</v>
      </c>
      <c r="AM59" s="470">
        <f t="shared" si="52"/>
        <v>0</v>
      </c>
      <c r="AN59" s="470">
        <f t="shared" si="53"/>
        <v>0</v>
      </c>
      <c r="AO59" s="472">
        <f t="shared" si="54"/>
        <v>22407</v>
      </c>
      <c r="AP59" s="472">
        <f t="shared" si="55"/>
        <v>22407</v>
      </c>
      <c r="AQ59" s="472">
        <f t="shared" si="56"/>
        <v>0</v>
      </c>
      <c r="AR59" s="472">
        <f>Rappel_2021!BD59*'Données de référence'!$B$3+Rappel_2021!BE59*'Données de référence'!$B$2+Rappel_2021!BF59*'Données de référence'!$B$4+Rappel_2021!BG59</f>
        <v>0</v>
      </c>
      <c r="AS59" s="472">
        <f t="shared" si="57"/>
        <v>0</v>
      </c>
      <c r="AT59" s="472">
        <f>Rappel_2021!BI59*'Données de référence'!$C$3+Rappel_2021!BJ59*'Données de référence'!$C$2+Rappel_2021!BK59*'Données de référence'!$C$4+Rappel_2021!BL59</f>
        <v>22407</v>
      </c>
      <c r="AU59" s="472">
        <f t="shared" si="58"/>
        <v>0</v>
      </c>
      <c r="AV59" s="472">
        <f t="shared" si="37"/>
        <v>0</v>
      </c>
      <c r="AW59" s="472">
        <f t="shared" si="38"/>
        <v>0</v>
      </c>
      <c r="AX59" s="472">
        <f>Rappel_2021!BN59*'Données de référence'!$D$3+Rappel_2021!BO59*'Données de référence'!$D$2+Rappel_2021!BP59*'Données de référence'!$D$4+Rappel_2021!BQ59</f>
        <v>0</v>
      </c>
      <c r="AY59" s="472">
        <f t="shared" si="39"/>
        <v>0</v>
      </c>
      <c r="AZ59" s="472">
        <f>Rappel_2021!BS59*'Données de référence'!$D$3+Rappel_2021!BT59*'Données de référence'!$D$2+Rappel_2021!BU59*'Données de référence'!$D$4+Rappel_2021!BV59</f>
        <v>0</v>
      </c>
      <c r="BA59" s="472">
        <f t="shared" si="59"/>
        <v>0</v>
      </c>
      <c r="BB59" s="472">
        <f>Rappel_2021!BX59*'Données de référence'!$D$3+Rappel_2021!BY59*'Données de référence'!$D$2+Rappel_2021!BZ59*'Données de référence'!$D$4+Rappel_2021!CA59</f>
        <v>0</v>
      </c>
      <c r="BC59" s="472">
        <f t="shared" si="41"/>
        <v>0</v>
      </c>
      <c r="BD59" s="334"/>
      <c r="BE59" s="334"/>
      <c r="BF59" s="334"/>
      <c r="BG59" s="334"/>
      <c r="BH59" s="334"/>
      <c r="BI59" s="339">
        <v>200</v>
      </c>
      <c r="BJ59" s="339"/>
      <c r="BK59" s="339">
        <v>100</v>
      </c>
      <c r="BL59" s="339"/>
      <c r="BM59" s="339"/>
      <c r="BN59" s="340"/>
      <c r="BO59" s="340"/>
      <c r="BP59" s="340"/>
      <c r="BQ59" s="340"/>
      <c r="BR59" s="340"/>
      <c r="BS59" s="340"/>
      <c r="BT59" s="340"/>
      <c r="BU59" s="340"/>
      <c r="BV59" s="340"/>
      <c r="BW59" s="340"/>
      <c r="BX59" s="340"/>
      <c r="BY59" s="340"/>
      <c r="BZ59" s="340"/>
      <c r="CA59" s="340"/>
      <c r="CB59" s="340"/>
    </row>
    <row r="60" spans="1:80" s="335" customFormat="1" ht="24" customHeight="1" x14ac:dyDescent="0.3">
      <c r="A60" s="330">
        <v>26</v>
      </c>
      <c r="B60" s="330">
        <v>3</v>
      </c>
      <c r="C60" s="330" t="s">
        <v>370</v>
      </c>
      <c r="D60" s="330" t="s">
        <v>98</v>
      </c>
      <c r="E60" s="345" t="s">
        <v>371</v>
      </c>
      <c r="F60" s="526">
        <v>59</v>
      </c>
      <c r="G60" s="528" t="s">
        <v>840</v>
      </c>
      <c r="H60" s="528"/>
      <c r="I60" s="521" t="s">
        <v>1047</v>
      </c>
      <c r="J60" s="521" t="s">
        <v>427</v>
      </c>
      <c r="K60" s="558" t="s">
        <v>1048</v>
      </c>
      <c r="L60" s="350" t="s">
        <v>114</v>
      </c>
      <c r="M60" s="330"/>
      <c r="N60" s="330" t="s">
        <v>625</v>
      </c>
      <c r="O60" s="345" t="s">
        <v>105</v>
      </c>
      <c r="P60" s="331" t="s">
        <v>1049</v>
      </c>
      <c r="Q60" s="350"/>
      <c r="R60" s="330"/>
      <c r="S60" s="330" t="s">
        <v>107</v>
      </c>
      <c r="T60" s="330" t="s">
        <v>898</v>
      </c>
      <c r="U60" s="330"/>
      <c r="V60" s="330"/>
      <c r="W60" s="330"/>
      <c r="X60" s="330"/>
      <c r="Y60" s="330"/>
      <c r="Z60" s="330"/>
      <c r="AA60" s="330" t="s">
        <v>109</v>
      </c>
      <c r="AB60" s="330" t="s">
        <v>110</v>
      </c>
      <c r="AC60" s="332">
        <f t="shared" si="42"/>
        <v>35024</v>
      </c>
      <c r="AD60" s="470">
        <f t="shared" si="43"/>
        <v>35024</v>
      </c>
      <c r="AE60" s="470">
        <f t="shared" si="44"/>
        <v>0</v>
      </c>
      <c r="AF60" s="333">
        <f t="shared" si="45"/>
        <v>0</v>
      </c>
      <c r="AG60" s="471">
        <f t="shared" si="46"/>
        <v>35024</v>
      </c>
      <c r="AH60" s="470">
        <f t="shared" si="47"/>
        <v>0</v>
      </c>
      <c r="AI60" s="470">
        <f t="shared" si="48"/>
        <v>35024</v>
      </c>
      <c r="AJ60" s="470">
        <f t="shared" si="49"/>
        <v>0</v>
      </c>
      <c r="AK60" s="470">
        <f t="shared" si="50"/>
        <v>0</v>
      </c>
      <c r="AL60" s="470">
        <f t="shared" si="51"/>
        <v>0</v>
      </c>
      <c r="AM60" s="470">
        <f t="shared" si="52"/>
        <v>0</v>
      </c>
      <c r="AN60" s="470">
        <f t="shared" si="53"/>
        <v>0</v>
      </c>
      <c r="AO60" s="472">
        <f t="shared" si="54"/>
        <v>43780</v>
      </c>
      <c r="AP60" s="472">
        <f t="shared" si="55"/>
        <v>43780</v>
      </c>
      <c r="AQ60" s="472">
        <f t="shared" si="56"/>
        <v>0</v>
      </c>
      <c r="AR60" s="472">
        <f>Rappel_2021!BD60*'Données de référence'!$B$3+Rappel_2021!BE60*'Données de référence'!$B$2+Rappel_2021!BF60*'Données de référence'!$B$4+Rappel_2021!BG60</f>
        <v>43780</v>
      </c>
      <c r="AS60" s="472">
        <f t="shared" si="57"/>
        <v>0</v>
      </c>
      <c r="AT60" s="472">
        <f>Rappel_2021!BI60*'Données de référence'!$C$3+Rappel_2021!BJ60*'Données de référence'!$C$2+Rappel_2021!BK60*'Données de référence'!$C$4+Rappel_2021!BL60</f>
        <v>0</v>
      </c>
      <c r="AU60" s="472">
        <f t="shared" si="58"/>
        <v>0</v>
      </c>
      <c r="AV60" s="472">
        <f t="shared" si="37"/>
        <v>0</v>
      </c>
      <c r="AW60" s="472">
        <f t="shared" si="38"/>
        <v>0</v>
      </c>
      <c r="AX60" s="472">
        <f>Rappel_2021!BN60*'Données de référence'!$D$3+Rappel_2021!BO60*'Données de référence'!$D$2+Rappel_2021!BP60*'Données de référence'!$D$4+Rappel_2021!BQ60</f>
        <v>0</v>
      </c>
      <c r="AY60" s="472">
        <f t="shared" si="39"/>
        <v>0</v>
      </c>
      <c r="AZ60" s="472">
        <f>Rappel_2021!BS60*'Données de référence'!$D$3+Rappel_2021!BT60*'Données de référence'!$D$2+Rappel_2021!BU60*'Données de référence'!$D$4+Rappel_2021!BV60</f>
        <v>0</v>
      </c>
      <c r="BA60" s="472">
        <f t="shared" si="59"/>
        <v>0</v>
      </c>
      <c r="BB60" s="472">
        <f>Rappel_2021!BX60*'Données de référence'!$D$3+Rappel_2021!BY60*'Données de référence'!$D$2+Rappel_2021!BZ60*'Données de référence'!$D$4+Rappel_2021!CA60</f>
        <v>0</v>
      </c>
      <c r="BC60" s="472">
        <f t="shared" si="41"/>
        <v>0</v>
      </c>
      <c r="BD60" s="334">
        <v>110</v>
      </c>
      <c r="BE60" s="334"/>
      <c r="BF60" s="334">
        <v>350</v>
      </c>
      <c r="BG60" s="334"/>
      <c r="BH60" s="334"/>
      <c r="BI60" s="339"/>
      <c r="BJ60" s="339"/>
      <c r="BK60" s="339"/>
      <c r="BL60" s="339"/>
      <c r="BM60" s="339"/>
      <c r="BN60" s="340"/>
      <c r="BO60" s="340"/>
      <c r="BP60" s="340"/>
      <c r="BQ60" s="340"/>
      <c r="BR60" s="340"/>
      <c r="BS60" s="340"/>
      <c r="BT60" s="340"/>
      <c r="BU60" s="340"/>
      <c r="BV60" s="340"/>
      <c r="BW60" s="340"/>
      <c r="BX60" s="340"/>
      <c r="BY60" s="340"/>
      <c r="BZ60" s="340"/>
      <c r="CA60" s="340"/>
      <c r="CB60" s="340"/>
    </row>
    <row r="61" spans="1:80" s="335" customFormat="1" ht="41.5" customHeight="1" x14ac:dyDescent="0.3">
      <c r="A61" s="330">
        <v>27</v>
      </c>
      <c r="B61" s="330">
        <v>3</v>
      </c>
      <c r="C61" s="330" t="s">
        <v>370</v>
      </c>
      <c r="D61" s="330" t="s">
        <v>98</v>
      </c>
      <c r="E61" s="345" t="s">
        <v>371</v>
      </c>
      <c r="F61" s="526">
        <v>60</v>
      </c>
      <c r="G61" s="528" t="s">
        <v>840</v>
      </c>
      <c r="H61" s="528"/>
      <c r="I61" s="521" t="s">
        <v>1050</v>
      </c>
      <c r="J61" s="521" t="s">
        <v>1051</v>
      </c>
      <c r="K61" s="346" t="s">
        <v>1052</v>
      </c>
      <c r="L61" s="350" t="s">
        <v>245</v>
      </c>
      <c r="M61" s="330"/>
      <c r="N61" s="345" t="s">
        <v>115</v>
      </c>
      <c r="O61" s="529" t="s">
        <v>165</v>
      </c>
      <c r="P61" s="358" t="s">
        <v>1053</v>
      </c>
      <c r="Q61" s="330"/>
      <c r="R61" s="330"/>
      <c r="S61" s="330" t="s">
        <v>107</v>
      </c>
      <c r="T61" s="501" t="s">
        <v>842</v>
      </c>
      <c r="U61" s="330"/>
      <c r="V61" s="330"/>
      <c r="W61" s="330"/>
      <c r="X61" s="330"/>
      <c r="Y61" s="330"/>
      <c r="Z61" s="330"/>
      <c r="AA61" s="330" t="s">
        <v>1054</v>
      </c>
      <c r="AB61" s="330" t="s">
        <v>587</v>
      </c>
      <c r="AC61" s="332">
        <f t="shared" si="42"/>
        <v>31870</v>
      </c>
      <c r="AD61" s="470">
        <f t="shared" si="43"/>
        <v>4704</v>
      </c>
      <c r="AE61" s="470">
        <f t="shared" si="44"/>
        <v>27166</v>
      </c>
      <c r="AF61" s="333">
        <f t="shared" si="45"/>
        <v>0</v>
      </c>
      <c r="AG61" s="471">
        <f t="shared" si="46"/>
        <v>31870</v>
      </c>
      <c r="AH61" s="470">
        <f t="shared" si="47"/>
        <v>0</v>
      </c>
      <c r="AI61" s="470">
        <f t="shared" si="48"/>
        <v>4704</v>
      </c>
      <c r="AJ61" s="470">
        <f t="shared" si="49"/>
        <v>0</v>
      </c>
      <c r="AK61" s="470">
        <f t="shared" si="50"/>
        <v>27166</v>
      </c>
      <c r="AL61" s="470">
        <f t="shared" si="51"/>
        <v>0</v>
      </c>
      <c r="AM61" s="470">
        <f t="shared" si="52"/>
        <v>0</v>
      </c>
      <c r="AN61" s="470">
        <f t="shared" si="53"/>
        <v>0</v>
      </c>
      <c r="AO61" s="472">
        <f t="shared" si="54"/>
        <v>39837.5</v>
      </c>
      <c r="AP61" s="472">
        <f t="shared" si="55"/>
        <v>39837.5</v>
      </c>
      <c r="AQ61" s="472">
        <f t="shared" si="56"/>
        <v>0</v>
      </c>
      <c r="AR61" s="472">
        <f>Rappel_2021!BD61*'Données de référence'!$B$3+Rappel_2021!BE61*'Données de référence'!$B$2+Rappel_2021!BF61*'Données de référence'!$B$4+Rappel_2021!BG61</f>
        <v>5880</v>
      </c>
      <c r="AS61" s="472">
        <f t="shared" si="57"/>
        <v>0</v>
      </c>
      <c r="AT61" s="472">
        <f>Rappel_2021!BI61*'Données de référence'!$C$3+Rappel_2021!BJ61*'Données de référence'!$C$2+Rappel_2021!BK61*'Données de référence'!$C$4+Rappel_2021!BL61</f>
        <v>33957.5</v>
      </c>
      <c r="AU61" s="472">
        <f t="shared" si="58"/>
        <v>0</v>
      </c>
      <c r="AV61" s="472">
        <f t="shared" si="37"/>
        <v>0</v>
      </c>
      <c r="AW61" s="472">
        <f t="shared" si="38"/>
        <v>0</v>
      </c>
      <c r="AX61" s="472">
        <f>Rappel_2021!BN61*'Données de référence'!$D$3+Rappel_2021!BO61*'Données de référence'!$D$2+Rappel_2021!BP61*'Données de référence'!$D$4+Rappel_2021!BQ61</f>
        <v>0</v>
      </c>
      <c r="AY61" s="472">
        <f t="shared" si="39"/>
        <v>0</v>
      </c>
      <c r="AZ61" s="472">
        <f>Rappel_2021!BS61*'Données de référence'!$D$3+Rappel_2021!BT61*'Données de référence'!$D$2+Rappel_2021!BU61*'Données de référence'!$D$4+Rappel_2021!BV61</f>
        <v>0</v>
      </c>
      <c r="BA61" s="472">
        <f t="shared" si="59"/>
        <v>0</v>
      </c>
      <c r="BB61" s="472">
        <f>Rappel_2021!BX61*'Données de référence'!$D$3+Rappel_2021!BY61*'Données de référence'!$D$2+Rappel_2021!BZ61*'Données de référence'!$D$4+Rappel_2021!CA61</f>
        <v>0</v>
      </c>
      <c r="BC61" s="472">
        <f t="shared" si="41"/>
        <v>0</v>
      </c>
      <c r="BD61" s="334">
        <v>20</v>
      </c>
      <c r="BE61" s="334"/>
      <c r="BF61" s="334">
        <v>40</v>
      </c>
      <c r="BG61" s="334"/>
      <c r="BH61" s="334"/>
      <c r="BI61" s="339">
        <v>125</v>
      </c>
      <c r="BJ61" s="339"/>
      <c r="BK61" s="339">
        <v>300</v>
      </c>
      <c r="BL61" s="339">
        <v>6000</v>
      </c>
      <c r="BM61" s="339"/>
      <c r="BN61" s="340"/>
      <c r="BO61" s="340"/>
      <c r="BP61" s="340"/>
      <c r="BQ61" s="340"/>
      <c r="BR61" s="340"/>
      <c r="BS61" s="340"/>
      <c r="BT61" s="340"/>
      <c r="BU61" s="340"/>
      <c r="BV61" s="340"/>
      <c r="BW61" s="340"/>
      <c r="BX61" s="340"/>
      <c r="BY61" s="340"/>
      <c r="BZ61" s="340"/>
      <c r="CA61" s="340"/>
      <c r="CB61" s="340"/>
    </row>
    <row r="62" spans="1:80" s="335" customFormat="1" ht="49.5" customHeight="1" x14ac:dyDescent="0.3">
      <c r="A62" s="357">
        <v>26</v>
      </c>
      <c r="B62" s="357">
        <v>3</v>
      </c>
      <c r="C62" s="330" t="s">
        <v>370</v>
      </c>
      <c r="D62" s="330" t="s">
        <v>98</v>
      </c>
      <c r="E62" s="345" t="s">
        <v>371</v>
      </c>
      <c r="F62" s="526">
        <v>61</v>
      </c>
      <c r="G62" s="529" t="s">
        <v>840</v>
      </c>
      <c r="H62" s="529"/>
      <c r="I62" s="521" t="s">
        <v>1055</v>
      </c>
      <c r="J62" s="521" t="s">
        <v>1056</v>
      </c>
      <c r="K62" s="579" t="s">
        <v>1057</v>
      </c>
      <c r="L62" s="350" t="s">
        <v>276</v>
      </c>
      <c r="M62" s="357"/>
      <c r="N62" s="345" t="s">
        <v>115</v>
      </c>
      <c r="O62" s="529"/>
      <c r="P62" s="478"/>
      <c r="Q62" s="330"/>
      <c r="R62" s="330"/>
      <c r="S62" s="330" t="s">
        <v>155</v>
      </c>
      <c r="T62" s="501" t="s">
        <v>874</v>
      </c>
      <c r="U62" s="330" t="s">
        <v>125</v>
      </c>
      <c r="V62" s="330" t="s">
        <v>1011</v>
      </c>
      <c r="W62" s="330"/>
      <c r="X62" s="330"/>
      <c r="Y62" s="330"/>
      <c r="Z62" s="330"/>
      <c r="AA62" s="330" t="s">
        <v>1058</v>
      </c>
      <c r="AB62" s="330" t="s">
        <v>928</v>
      </c>
      <c r="AC62" s="332">
        <f t="shared" si="42"/>
        <v>68399.53</v>
      </c>
      <c r="AD62" s="470">
        <f t="shared" si="43"/>
        <v>30208</v>
      </c>
      <c r="AE62" s="470">
        <f t="shared" si="44"/>
        <v>19838.400000000001</v>
      </c>
      <c r="AF62" s="333">
        <f t="shared" si="45"/>
        <v>18353.129999999997</v>
      </c>
      <c r="AG62" s="471">
        <f t="shared" si="46"/>
        <v>68399.53</v>
      </c>
      <c r="AH62" s="470">
        <f t="shared" si="47"/>
        <v>0</v>
      </c>
      <c r="AI62" s="470">
        <f t="shared" si="48"/>
        <v>30208</v>
      </c>
      <c r="AJ62" s="470">
        <f t="shared" si="49"/>
        <v>0</v>
      </c>
      <c r="AK62" s="470">
        <f t="shared" si="50"/>
        <v>19838.400000000001</v>
      </c>
      <c r="AL62" s="470">
        <f t="shared" si="51"/>
        <v>0</v>
      </c>
      <c r="AM62" s="470">
        <f t="shared" si="52"/>
        <v>18353.129999999997</v>
      </c>
      <c r="AN62" s="470">
        <f t="shared" si="53"/>
        <v>0</v>
      </c>
      <c r="AO62" s="472">
        <f t="shared" si="54"/>
        <v>80911.13</v>
      </c>
      <c r="AP62" s="472">
        <f t="shared" si="55"/>
        <v>80911.13</v>
      </c>
      <c r="AQ62" s="472">
        <f t="shared" si="56"/>
        <v>0</v>
      </c>
      <c r="AR62" s="472">
        <f>Rappel_2021!BD62*'Données de référence'!$B$3+Rappel_2021!BE62*'Données de référence'!$B$2+Rappel_2021!BF62*'Données de référence'!$B$4+Rappel_2021!BG62</f>
        <v>37760</v>
      </c>
      <c r="AS62" s="472">
        <f t="shared" si="57"/>
        <v>0</v>
      </c>
      <c r="AT62" s="472">
        <f>Rappel_2021!BI62*'Données de référence'!$C$3+Rappel_2021!BJ62*'Données de référence'!$C$2+Rappel_2021!BK62*'Données de référence'!$C$4+Rappel_2021!BL62</f>
        <v>24798</v>
      </c>
      <c r="AU62" s="472">
        <f t="shared" si="58"/>
        <v>0</v>
      </c>
      <c r="AV62" s="472">
        <f t="shared" si="37"/>
        <v>18353.129999999997</v>
      </c>
      <c r="AW62" s="472">
        <f t="shared" si="38"/>
        <v>0</v>
      </c>
      <c r="AX62" s="472">
        <f>Rappel_2021!BN62*'Données de référence'!$D$3+Rappel_2021!BO62*'Données de référence'!$D$2+Rappel_2021!BP62*'Données de référence'!$D$4+Rappel_2021!BQ62</f>
        <v>0</v>
      </c>
      <c r="AY62" s="472">
        <f t="shared" si="39"/>
        <v>0</v>
      </c>
      <c r="AZ62" s="472">
        <f>Rappel_2021!BS62*'Données de référence'!$D$3+Rappel_2021!BT62*'Données de référence'!$D$2+Rappel_2021!BU62*'Données de référence'!$D$4+Rappel_2021!BV62</f>
        <v>17700</v>
      </c>
      <c r="BA62" s="472">
        <f t="shared" si="59"/>
        <v>0</v>
      </c>
      <c r="BB62" s="472">
        <f>Rappel_2021!BX62*'Données de référence'!$D$3+Rappel_2021!BY62*'Données de référence'!$D$2+Rappel_2021!BZ62*'Données de référence'!$D$4+Rappel_2021!CA62</f>
        <v>0</v>
      </c>
      <c r="BC62" s="472">
        <f t="shared" si="41"/>
        <v>0</v>
      </c>
      <c r="BD62" s="334">
        <v>320</v>
      </c>
      <c r="BE62" s="334"/>
      <c r="BF62" s="334"/>
      <c r="BG62" s="334"/>
      <c r="BH62" s="334"/>
      <c r="BI62" s="339">
        <v>300</v>
      </c>
      <c r="BJ62" s="339"/>
      <c r="BK62" s="339"/>
      <c r="BL62" s="339"/>
      <c r="BM62" s="339"/>
      <c r="BN62" s="340"/>
      <c r="BO62" s="340"/>
      <c r="BP62" s="340"/>
      <c r="BQ62" s="340"/>
      <c r="BR62" s="340"/>
      <c r="BS62" s="340">
        <v>150</v>
      </c>
      <c r="BT62" s="340"/>
      <c r="BU62" s="340"/>
      <c r="BV62" s="340"/>
      <c r="BW62" s="340"/>
      <c r="BX62" s="340"/>
      <c r="BY62" s="340"/>
      <c r="BZ62" s="340"/>
      <c r="CA62" s="340"/>
      <c r="CB62" s="340"/>
    </row>
    <row r="63" spans="1:80" s="335" customFormat="1" ht="35.15" customHeight="1" x14ac:dyDescent="0.3">
      <c r="A63" s="357">
        <v>27</v>
      </c>
      <c r="B63" s="357">
        <v>3</v>
      </c>
      <c r="C63" s="330" t="s">
        <v>370</v>
      </c>
      <c r="D63" s="330" t="s">
        <v>98</v>
      </c>
      <c r="E63" s="345" t="s">
        <v>371</v>
      </c>
      <c r="F63" s="526">
        <v>62</v>
      </c>
      <c r="G63" s="529" t="s">
        <v>840</v>
      </c>
      <c r="H63" s="529" t="s">
        <v>1059</v>
      </c>
      <c r="I63" s="521" t="s">
        <v>1060</v>
      </c>
      <c r="J63" s="521" t="s">
        <v>1061</v>
      </c>
      <c r="K63" s="558" t="s">
        <v>1062</v>
      </c>
      <c r="L63" s="350" t="s">
        <v>276</v>
      </c>
      <c r="M63" s="357"/>
      <c r="N63" s="345" t="s">
        <v>115</v>
      </c>
      <c r="O63" s="531"/>
      <c r="P63" s="349" t="s">
        <v>1063</v>
      </c>
      <c r="Q63" s="330"/>
      <c r="R63" s="330"/>
      <c r="S63" s="330" t="s">
        <v>125</v>
      </c>
      <c r="T63" s="330" t="s">
        <v>842</v>
      </c>
      <c r="U63" s="330"/>
      <c r="V63" s="330"/>
      <c r="W63" s="330"/>
      <c r="X63" s="330"/>
      <c r="Y63" s="330"/>
      <c r="Z63" s="330"/>
      <c r="AA63" s="330" t="s">
        <v>1064</v>
      </c>
      <c r="AB63" s="330" t="s">
        <v>907</v>
      </c>
      <c r="AC63" s="332">
        <f t="shared" si="42"/>
        <v>25962.400000000001</v>
      </c>
      <c r="AD63" s="470">
        <f t="shared" si="43"/>
        <v>22656</v>
      </c>
      <c r="AE63" s="470">
        <f t="shared" si="44"/>
        <v>3306.4</v>
      </c>
      <c r="AF63" s="333">
        <f t="shared" si="45"/>
        <v>0</v>
      </c>
      <c r="AG63" s="471">
        <f t="shared" si="46"/>
        <v>25962.400000000001</v>
      </c>
      <c r="AH63" s="470">
        <f t="shared" si="47"/>
        <v>0</v>
      </c>
      <c r="AI63" s="470">
        <f t="shared" si="48"/>
        <v>22656</v>
      </c>
      <c r="AJ63" s="470">
        <f t="shared" si="49"/>
        <v>0</v>
      </c>
      <c r="AK63" s="470">
        <f t="shared" si="50"/>
        <v>3306.4</v>
      </c>
      <c r="AL63" s="470">
        <f t="shared" si="51"/>
        <v>0</v>
      </c>
      <c r="AM63" s="470">
        <f t="shared" si="52"/>
        <v>0</v>
      </c>
      <c r="AN63" s="470">
        <f t="shared" si="53"/>
        <v>0</v>
      </c>
      <c r="AO63" s="472">
        <f t="shared" si="54"/>
        <v>32453</v>
      </c>
      <c r="AP63" s="472">
        <f t="shared" si="55"/>
        <v>32453</v>
      </c>
      <c r="AQ63" s="472">
        <f t="shared" si="56"/>
        <v>0</v>
      </c>
      <c r="AR63" s="472">
        <f>Rappel_2021!BD63*'Données de référence'!$B$3+Rappel_2021!BE63*'Données de référence'!$B$2+Rappel_2021!BF63*'Données de référence'!$B$4+Rappel_2021!BG63</f>
        <v>28320</v>
      </c>
      <c r="AS63" s="472">
        <f t="shared" si="57"/>
        <v>0</v>
      </c>
      <c r="AT63" s="472">
        <f>Rappel_2021!BI63*'Données de référence'!$C$3+Rappel_2021!BJ63*'Données de référence'!$C$2+Rappel_2021!BK63*'Données de référence'!$C$4+Rappel_2021!BL63</f>
        <v>4133</v>
      </c>
      <c r="AU63" s="472">
        <f t="shared" si="58"/>
        <v>0</v>
      </c>
      <c r="AV63" s="472">
        <f t="shared" si="37"/>
        <v>0</v>
      </c>
      <c r="AW63" s="472">
        <f t="shared" si="38"/>
        <v>0</v>
      </c>
      <c r="AX63" s="472">
        <f>Rappel_2021!BN63*'Données de référence'!$D$3+Rappel_2021!BO63*'Données de référence'!$D$2+Rappel_2021!BP63*'Données de référence'!$D$4+Rappel_2021!BQ63</f>
        <v>0</v>
      </c>
      <c r="AY63" s="472">
        <f t="shared" si="39"/>
        <v>0</v>
      </c>
      <c r="AZ63" s="472">
        <f>Rappel_2021!BS63*'Données de référence'!$D$3+Rappel_2021!BT63*'Données de référence'!$D$2+Rappel_2021!BU63*'Données de référence'!$D$4+Rappel_2021!BV63</f>
        <v>0</v>
      </c>
      <c r="BA63" s="472">
        <f t="shared" si="59"/>
        <v>0</v>
      </c>
      <c r="BB63" s="472">
        <f>Rappel_2021!BX63*'Données de référence'!$D$3+Rappel_2021!BY63*'Données de référence'!$D$2+Rappel_2021!BZ63*'Données de référence'!$D$4+Rappel_2021!CA63</f>
        <v>0</v>
      </c>
      <c r="BC63" s="472">
        <f t="shared" si="41"/>
        <v>0</v>
      </c>
      <c r="BD63" s="334">
        <v>240</v>
      </c>
      <c r="BE63" s="334"/>
      <c r="BF63" s="334"/>
      <c r="BG63" s="334"/>
      <c r="BH63" s="334"/>
      <c r="BI63" s="339">
        <v>50</v>
      </c>
      <c r="BJ63" s="339"/>
      <c r="BK63" s="339"/>
      <c r="BL63" s="339"/>
      <c r="BM63" s="339"/>
      <c r="BN63" s="340"/>
      <c r="BO63" s="340"/>
      <c r="BP63" s="340"/>
      <c r="BQ63" s="340"/>
      <c r="BR63" s="340"/>
      <c r="BS63" s="340"/>
      <c r="BT63" s="340"/>
      <c r="BU63" s="340"/>
      <c r="BV63" s="340"/>
      <c r="BW63" s="340"/>
      <c r="BX63" s="340"/>
      <c r="BY63" s="340"/>
      <c r="BZ63" s="340"/>
      <c r="CA63" s="340"/>
      <c r="CB63" s="340"/>
    </row>
    <row r="64" spans="1:80" s="335" customFormat="1" ht="38.25" customHeight="1" x14ac:dyDescent="0.3">
      <c r="A64" s="357">
        <v>26</v>
      </c>
      <c r="B64" s="357">
        <v>3</v>
      </c>
      <c r="C64" s="330" t="s">
        <v>370</v>
      </c>
      <c r="D64" s="330" t="s">
        <v>98</v>
      </c>
      <c r="E64" s="345" t="s">
        <v>371</v>
      </c>
      <c r="F64" s="526">
        <v>63</v>
      </c>
      <c r="G64" s="529" t="s">
        <v>190</v>
      </c>
      <c r="H64" s="529"/>
      <c r="I64" s="521" t="s">
        <v>1065</v>
      </c>
      <c r="J64" s="521" t="s">
        <v>1066</v>
      </c>
      <c r="K64" s="527" t="s">
        <v>1067</v>
      </c>
      <c r="L64" s="330" t="s">
        <v>245</v>
      </c>
      <c r="M64" s="357"/>
      <c r="N64" s="345" t="s">
        <v>115</v>
      </c>
      <c r="O64" s="529"/>
      <c r="P64" s="350" t="s">
        <v>1068</v>
      </c>
      <c r="Q64" s="330"/>
      <c r="R64" s="330"/>
      <c r="S64" s="330" t="s">
        <v>125</v>
      </c>
      <c r="T64" s="501" t="s">
        <v>883</v>
      </c>
      <c r="U64" s="330"/>
      <c r="V64" s="330"/>
      <c r="W64" s="330"/>
      <c r="X64" s="330"/>
      <c r="Y64" s="330"/>
      <c r="Z64" s="330"/>
      <c r="AA64" s="330" t="s">
        <v>1069</v>
      </c>
      <c r="AB64" s="330" t="s">
        <v>292</v>
      </c>
      <c r="AC64" s="332">
        <f t="shared" si="42"/>
        <v>21907.075000000001</v>
      </c>
      <c r="AD64" s="470">
        <f t="shared" si="43"/>
        <v>0</v>
      </c>
      <c r="AE64" s="470">
        <f t="shared" si="44"/>
        <v>6612.8</v>
      </c>
      <c r="AF64" s="333">
        <f t="shared" si="45"/>
        <v>15294.275</v>
      </c>
      <c r="AG64" s="471">
        <f t="shared" si="46"/>
        <v>21907.075000000001</v>
      </c>
      <c r="AH64" s="470">
        <f t="shared" si="47"/>
        <v>0</v>
      </c>
      <c r="AI64" s="470">
        <f t="shared" si="48"/>
        <v>0</v>
      </c>
      <c r="AJ64" s="470">
        <f t="shared" si="49"/>
        <v>0</v>
      </c>
      <c r="AK64" s="470">
        <f t="shared" si="50"/>
        <v>6612.8</v>
      </c>
      <c r="AL64" s="470">
        <f t="shared" si="51"/>
        <v>0</v>
      </c>
      <c r="AM64" s="470">
        <f t="shared" si="52"/>
        <v>15294.275</v>
      </c>
      <c r="AN64" s="470">
        <f t="shared" si="53"/>
        <v>0</v>
      </c>
      <c r="AO64" s="472">
        <f t="shared" si="54"/>
        <v>23560.275000000001</v>
      </c>
      <c r="AP64" s="472">
        <f t="shared" si="55"/>
        <v>23560.275000000001</v>
      </c>
      <c r="AQ64" s="472">
        <f t="shared" si="56"/>
        <v>0</v>
      </c>
      <c r="AR64" s="472">
        <f>Rappel_2021!BD64*'Données de référence'!$B$3+Rappel_2021!BE64*'Données de référence'!$B$2+Rappel_2021!BF64*'Données de référence'!$B$4+Rappel_2021!BG64</f>
        <v>0</v>
      </c>
      <c r="AS64" s="472">
        <f t="shared" si="57"/>
        <v>0</v>
      </c>
      <c r="AT64" s="472">
        <f>Rappel_2021!BI64*'Données de référence'!$C$3+Rappel_2021!BJ64*'Données de référence'!$C$2+Rappel_2021!BK64*'Données de référence'!$C$4+Rappel_2021!BL64</f>
        <v>8266</v>
      </c>
      <c r="AU64" s="472">
        <f t="shared" si="58"/>
        <v>0</v>
      </c>
      <c r="AV64" s="472">
        <f t="shared" si="37"/>
        <v>15294.275</v>
      </c>
      <c r="AW64" s="472">
        <f t="shared" si="38"/>
        <v>0</v>
      </c>
      <c r="AX64" s="472">
        <f>Rappel_2021!BN64*'Données de référence'!$D$3+Rappel_2021!BO64*'Données de référence'!$D$2+Rappel_2021!BP64*'Données de référence'!$D$4+Rappel_2021!BQ64</f>
        <v>0</v>
      </c>
      <c r="AY64" s="472">
        <f t="shared" si="39"/>
        <v>0</v>
      </c>
      <c r="AZ64" s="472">
        <f>Rappel_2021!BS64*'Données de référence'!$D$3+Rappel_2021!BT64*'Données de référence'!$D$2+Rappel_2021!BU64*'Données de référence'!$D$4+Rappel_2021!BV64</f>
        <v>14750</v>
      </c>
      <c r="BA64" s="472">
        <f t="shared" si="59"/>
        <v>0</v>
      </c>
      <c r="BB64" s="472">
        <f>Rappel_2021!BX64*'Données de référence'!$D$3+Rappel_2021!BY64*'Données de référence'!$D$2+Rappel_2021!BZ64*'Données de référence'!$D$4+Rappel_2021!CA64</f>
        <v>0</v>
      </c>
      <c r="BC64" s="472">
        <f t="shared" ref="BC64:BC77" si="60">CB64</f>
        <v>0</v>
      </c>
      <c r="BD64" s="334"/>
      <c r="BE64" s="334"/>
      <c r="BF64" s="334"/>
      <c r="BG64" s="334"/>
      <c r="BH64" s="334"/>
      <c r="BI64" s="339">
        <v>100</v>
      </c>
      <c r="BJ64" s="339"/>
      <c r="BK64" s="339"/>
      <c r="BL64" s="339"/>
      <c r="BM64" s="339"/>
      <c r="BN64" s="340"/>
      <c r="BO64" s="340"/>
      <c r="BP64" s="340"/>
      <c r="BQ64" s="340"/>
      <c r="BR64" s="340"/>
      <c r="BS64" s="340">
        <v>125</v>
      </c>
      <c r="BT64" s="340"/>
      <c r="BU64" s="340"/>
      <c r="BV64" s="340"/>
      <c r="BW64" s="340"/>
      <c r="BX64" s="340"/>
      <c r="BY64" s="340"/>
      <c r="BZ64" s="340"/>
      <c r="CA64" s="340"/>
      <c r="CB64" s="340"/>
    </row>
    <row r="65" spans="1:80" s="335" customFormat="1" ht="35.25" customHeight="1" x14ac:dyDescent="0.3">
      <c r="A65" s="357">
        <v>27</v>
      </c>
      <c r="B65" s="357">
        <v>3</v>
      </c>
      <c r="C65" s="330" t="s">
        <v>370</v>
      </c>
      <c r="D65" s="330" t="s">
        <v>98</v>
      </c>
      <c r="E65" s="345" t="s">
        <v>371</v>
      </c>
      <c r="F65" s="526">
        <v>64</v>
      </c>
      <c r="G65" s="529" t="s">
        <v>840</v>
      </c>
      <c r="H65" s="529"/>
      <c r="I65" s="521" t="s">
        <v>1070</v>
      </c>
      <c r="J65" s="580" t="s">
        <v>1071</v>
      </c>
      <c r="K65" s="513" t="s">
        <v>1072</v>
      </c>
      <c r="L65" s="330" t="s">
        <v>114</v>
      </c>
      <c r="M65" s="357" t="s">
        <v>1073</v>
      </c>
      <c r="N65" s="330" t="s">
        <v>204</v>
      </c>
      <c r="O65" s="329"/>
      <c r="P65" s="330" t="s">
        <v>1074</v>
      </c>
      <c r="Q65" s="330"/>
      <c r="R65" s="330"/>
      <c r="S65" s="329" t="s">
        <v>155</v>
      </c>
      <c r="T65" s="533" t="s">
        <v>874</v>
      </c>
      <c r="U65" s="330" t="s">
        <v>183</v>
      </c>
      <c r="V65" s="501" t="s">
        <v>872</v>
      </c>
      <c r="W65" s="330"/>
      <c r="X65" s="330"/>
      <c r="Y65" s="330"/>
      <c r="Z65" s="330"/>
      <c r="AA65" s="330" t="s">
        <v>1075</v>
      </c>
      <c r="AB65" s="297" t="s">
        <v>292</v>
      </c>
      <c r="AC65" s="332">
        <f t="shared" ref="AC65:AC77" si="61">AD65+AE65+AF65</f>
        <v>42517.244999999995</v>
      </c>
      <c r="AD65" s="470">
        <f t="shared" ref="AD65:AD77" si="62">AI65+AJ65</f>
        <v>0</v>
      </c>
      <c r="AE65" s="470">
        <f t="shared" ref="AE65:AE77" si="63">AK65+AL65</f>
        <v>13432.2</v>
      </c>
      <c r="AF65" s="333">
        <f t="shared" ref="AF65:AF77" si="64">(AM65+AN65)</f>
        <v>29085.044999999998</v>
      </c>
      <c r="AG65" s="471">
        <f t="shared" ref="AG65:AG77" si="65">AI65+AK65+AM65</f>
        <v>42517.244999999995</v>
      </c>
      <c r="AH65" s="470">
        <f t="shared" ref="AH65:AH77" si="66">AJ65+AL65+AN65</f>
        <v>0</v>
      </c>
      <c r="AI65" s="470">
        <f t="shared" ref="AI65:AI72" si="67">0.8*AR65</f>
        <v>0</v>
      </c>
      <c r="AJ65" s="470">
        <f t="shared" ref="AJ65:AJ72" si="68">0.8*AS65</f>
        <v>0</v>
      </c>
      <c r="AK65" s="470">
        <f t="shared" ref="AK65:AK72" si="69">0.8*AT65</f>
        <v>13432.2</v>
      </c>
      <c r="AL65" s="470">
        <f t="shared" ref="AL65:AL72" si="70">0.8*AU65</f>
        <v>0</v>
      </c>
      <c r="AM65" s="470">
        <f t="shared" ref="AM65:AM77" si="71">AV65</f>
        <v>29085.044999999998</v>
      </c>
      <c r="AN65" s="470">
        <f t="shared" ref="AN65:AN77" si="72">AW65</f>
        <v>0</v>
      </c>
      <c r="AO65" s="472">
        <f t="shared" ref="AO65:AO77" si="73">AP65+AQ65</f>
        <v>45875.294999999998</v>
      </c>
      <c r="AP65" s="472">
        <f t="shared" ref="AP65:AP77" si="74">AR65+AT65+AV65</f>
        <v>45875.294999999998</v>
      </c>
      <c r="AQ65" s="472">
        <f t="shared" ref="AQ65:AQ77" si="75">AS65+AU65+AW65</f>
        <v>0</v>
      </c>
      <c r="AR65" s="472">
        <f>Rappel_2021!BD65*'Données de référence'!$B$3+Rappel_2021!BE65*'Données de référence'!$B$2+Rappel_2021!BF65*'Données de référence'!$B$4+Rappel_2021!BG65</f>
        <v>0</v>
      </c>
      <c r="AS65" s="472">
        <f t="shared" ref="AS65:AS77" si="76">BH65</f>
        <v>0</v>
      </c>
      <c r="AT65" s="472">
        <f>Rappel_2021!BI65*'Données de référence'!$C$3+Rappel_2021!BJ65*'Données de référence'!$C$2+Rappel_2021!BK65*'Données de référence'!$C$4+Rappel_2021!BL65</f>
        <v>16790.25</v>
      </c>
      <c r="AU65" s="472">
        <f t="shared" ref="AU65:AU77" si="77">BM65</f>
        <v>0</v>
      </c>
      <c r="AV65" s="472">
        <f t="shared" si="37"/>
        <v>29085.044999999998</v>
      </c>
      <c r="AW65" s="472">
        <f t="shared" si="38"/>
        <v>0</v>
      </c>
      <c r="AX65" s="472">
        <f>Rappel_2021!BN65*'Données de référence'!$D$3+Rappel_2021!BO65*'Données de référence'!$D$2+Rappel_2021!BP65*'Données de référence'!$D$4+Rappel_2021!BQ65</f>
        <v>0</v>
      </c>
      <c r="AY65" s="472">
        <f t="shared" si="39"/>
        <v>0</v>
      </c>
      <c r="AZ65" s="472">
        <f>Rappel_2021!BS65*'Données de référence'!$D$3+Rappel_2021!BT65*'Données de référence'!$D$2+Rappel_2021!BU65*'Données de référence'!$D$4+Rappel_2021!BV65</f>
        <v>28050</v>
      </c>
      <c r="BA65" s="472">
        <f t="shared" ref="BA65:BA77" si="78">BW65</f>
        <v>0</v>
      </c>
      <c r="BB65" s="472">
        <f>Rappel_2021!BX65*'Données de référence'!$D$3+Rappel_2021!BY65*'Données de référence'!$D$2+Rappel_2021!BZ65*'Données de référence'!$D$4+Rappel_2021!CA65</f>
        <v>0</v>
      </c>
      <c r="BC65" s="472">
        <f t="shared" si="60"/>
        <v>0</v>
      </c>
      <c r="BD65" s="334"/>
      <c r="BE65" s="334"/>
      <c r="BF65" s="334"/>
      <c r="BG65" s="334"/>
      <c r="BH65" s="334"/>
      <c r="BI65" s="339">
        <v>75</v>
      </c>
      <c r="BJ65" s="339">
        <v>50</v>
      </c>
      <c r="BK65" s="339">
        <v>75</v>
      </c>
      <c r="BL65" s="339"/>
      <c r="BM65" s="339"/>
      <c r="BN65" s="340"/>
      <c r="BO65" s="340"/>
      <c r="BP65" s="340"/>
      <c r="BQ65" s="340"/>
      <c r="BR65" s="340"/>
      <c r="BS65" s="340">
        <v>200</v>
      </c>
      <c r="BT65" s="340"/>
      <c r="BU65" s="340">
        <v>50</v>
      </c>
      <c r="BV65" s="340"/>
      <c r="BW65" s="340"/>
      <c r="BX65" s="340"/>
      <c r="BY65" s="340"/>
      <c r="BZ65" s="340"/>
      <c r="CA65" s="340"/>
      <c r="CB65" s="340"/>
    </row>
    <row r="66" spans="1:80" ht="29.25" customHeight="1" x14ac:dyDescent="0.3">
      <c r="A66" s="595">
        <v>36</v>
      </c>
      <c r="B66" s="595">
        <v>4</v>
      </c>
      <c r="C66" s="595" t="s">
        <v>437</v>
      </c>
      <c r="D66" s="595" t="s">
        <v>170</v>
      </c>
      <c r="E66" s="475" t="s">
        <v>979</v>
      </c>
      <c r="F66" s="526">
        <v>65</v>
      </c>
      <c r="G66" s="528" t="s">
        <v>840</v>
      </c>
      <c r="H66" s="528"/>
      <c r="I66" s="565" t="s">
        <v>438</v>
      </c>
      <c r="J66" s="581" t="s">
        <v>1076</v>
      </c>
      <c r="K66" s="353" t="s">
        <v>1077</v>
      </c>
      <c r="L66" s="299" t="s">
        <v>103</v>
      </c>
      <c r="M66" s="301"/>
      <c r="N66" s="299" t="s">
        <v>104</v>
      </c>
      <c r="O66" s="297"/>
      <c r="P66" s="297"/>
      <c r="Q66" s="297"/>
      <c r="R66" s="297"/>
      <c r="S66" s="297" t="s">
        <v>155</v>
      </c>
      <c r="T66" s="297" t="s">
        <v>874</v>
      </c>
      <c r="U66" s="297" t="s">
        <v>125</v>
      </c>
      <c r="V66" s="297" t="s">
        <v>182</v>
      </c>
      <c r="W66" s="297"/>
      <c r="X66" s="297"/>
      <c r="Y66" s="297"/>
      <c r="Z66" s="297"/>
      <c r="AA66" s="297" t="s">
        <v>240</v>
      </c>
      <c r="AB66" s="297" t="s">
        <v>241</v>
      </c>
      <c r="AC66" s="332">
        <f t="shared" si="61"/>
        <v>121001.746</v>
      </c>
      <c r="AD66" s="470">
        <f t="shared" si="62"/>
        <v>8024</v>
      </c>
      <c r="AE66" s="470">
        <f t="shared" si="63"/>
        <v>3958.0800000000004</v>
      </c>
      <c r="AF66" s="333">
        <f t="shared" si="64"/>
        <v>109019.666</v>
      </c>
      <c r="AG66" s="471">
        <f t="shared" si="65"/>
        <v>121001.746</v>
      </c>
      <c r="AH66" s="470">
        <f t="shared" si="66"/>
        <v>0</v>
      </c>
      <c r="AI66" s="470">
        <f t="shared" si="67"/>
        <v>8024</v>
      </c>
      <c r="AJ66" s="470">
        <f t="shared" si="68"/>
        <v>0</v>
      </c>
      <c r="AK66" s="470">
        <f t="shared" si="69"/>
        <v>3958.0800000000004</v>
      </c>
      <c r="AL66" s="470">
        <f t="shared" si="70"/>
        <v>0</v>
      </c>
      <c r="AM66" s="470">
        <f t="shared" si="71"/>
        <v>109019.666</v>
      </c>
      <c r="AN66" s="470">
        <f t="shared" si="72"/>
        <v>0</v>
      </c>
      <c r="AO66" s="472">
        <f t="shared" si="73"/>
        <v>123997.266</v>
      </c>
      <c r="AP66" s="472">
        <f t="shared" si="74"/>
        <v>123997.266</v>
      </c>
      <c r="AQ66" s="472">
        <f t="shared" si="75"/>
        <v>0</v>
      </c>
      <c r="AR66" s="472">
        <f>Rappel_2021!BD66*'Données de référence'!$B$3+Rappel_2021!BE66*'Données de référence'!$B$2+Rappel_2021!BF66*'Données de référence'!$B$4+Rappel_2021!BG66</f>
        <v>10030</v>
      </c>
      <c r="AS66" s="472">
        <f t="shared" si="76"/>
        <v>0</v>
      </c>
      <c r="AT66" s="472">
        <f>Rappel_2021!BI66*'Données de référence'!$C$3+Rappel_2021!BJ66*'Données de référence'!$C$2+Rappel_2021!BK66*'Données de référence'!$C$4+Rappel_2021!BL66</f>
        <v>4947.6000000000004</v>
      </c>
      <c r="AU66" s="472">
        <f t="shared" si="77"/>
        <v>0</v>
      </c>
      <c r="AV66" s="472">
        <f t="shared" ref="AV66:AV77" si="79">(AX66+AZ66+BB66)*1.0369</f>
        <v>109019.666</v>
      </c>
      <c r="AW66" s="472">
        <f t="shared" ref="AW66:AW77" si="80">(AY66+BA66+BC66)*1.0369</f>
        <v>0</v>
      </c>
      <c r="AX66" s="472">
        <f>Rappel_2021!BN66*'Données de référence'!$D$3+Rappel_2021!BO66*'Données de référence'!$D$2+Rappel_2021!BP66*'Données de référence'!$D$4+Rappel_2021!BQ66</f>
        <v>7080</v>
      </c>
      <c r="AY66" s="472">
        <f t="shared" ref="AY66:AY77" si="81">BR66</f>
        <v>0</v>
      </c>
      <c r="AZ66" s="472">
        <f>Rappel_2021!BS66*'Données de référence'!$D$3+Rappel_2021!BT66*'Données de référence'!$D$2+Rappel_2021!BU66*'Données de référence'!$D$4+Rappel_2021!BV66</f>
        <v>5900</v>
      </c>
      <c r="BA66" s="472">
        <f t="shared" si="78"/>
        <v>0</v>
      </c>
      <c r="BB66" s="472">
        <f>Rappel_2021!BX66*'Données de référence'!$D$3+Rappel_2021!BY66*'Données de référence'!$D$2+Rappel_2021!BZ66*'Données de référence'!$D$4+Rappel_2021!CA66</f>
        <v>92160</v>
      </c>
      <c r="BC66" s="472">
        <f t="shared" si="60"/>
        <v>0</v>
      </c>
      <c r="BD66" s="334">
        <v>85</v>
      </c>
      <c r="BE66" s="334"/>
      <c r="BF66" s="334"/>
      <c r="BG66" s="334"/>
      <c r="BH66" s="334"/>
      <c r="BI66" s="339"/>
      <c r="BJ66" s="339">
        <v>40</v>
      </c>
      <c r="BK66" s="339"/>
      <c r="BL66" s="339"/>
      <c r="BM66" s="339"/>
      <c r="BN66" s="340">
        <v>60</v>
      </c>
      <c r="BO66" s="340"/>
      <c r="BP66" s="340"/>
      <c r="BQ66" s="340"/>
      <c r="BR66" s="340"/>
      <c r="BS66" s="340">
        <v>50</v>
      </c>
      <c r="BT66" s="340"/>
      <c r="BU66" s="340"/>
      <c r="BV66" s="340"/>
      <c r="BW66" s="340"/>
      <c r="BX66" s="340"/>
      <c r="BY66" s="340">
        <v>480</v>
      </c>
      <c r="BZ66" s="340"/>
      <c r="CA66" s="340"/>
      <c r="CB66" s="340"/>
    </row>
    <row r="67" spans="1:80" s="335" customFormat="1" ht="40.5" customHeight="1" x14ac:dyDescent="0.3">
      <c r="A67" s="357">
        <v>1</v>
      </c>
      <c r="B67" s="357">
        <v>4</v>
      </c>
      <c r="C67" s="357" t="s">
        <v>437</v>
      </c>
      <c r="D67" s="357" t="s">
        <v>170</v>
      </c>
      <c r="E67" s="341" t="s">
        <v>979</v>
      </c>
      <c r="F67" s="526">
        <v>66</v>
      </c>
      <c r="G67" s="529" t="s">
        <v>840</v>
      </c>
      <c r="H67" s="529"/>
      <c r="I67" s="521" t="s">
        <v>1078</v>
      </c>
      <c r="J67" s="593" t="s">
        <v>1079</v>
      </c>
      <c r="K67" s="513" t="s">
        <v>1080</v>
      </c>
      <c r="L67" s="330" t="s">
        <v>276</v>
      </c>
      <c r="M67" s="357"/>
      <c r="N67" s="330" t="s">
        <v>204</v>
      </c>
      <c r="O67" s="330"/>
      <c r="P67" s="330"/>
      <c r="Q67" s="330"/>
      <c r="R67" s="330"/>
      <c r="S67" s="330" t="s">
        <v>155</v>
      </c>
      <c r="T67" s="501" t="s">
        <v>874</v>
      </c>
      <c r="U67" s="330" t="s">
        <v>290</v>
      </c>
      <c r="V67" s="330" t="s">
        <v>182</v>
      </c>
      <c r="W67" s="330"/>
      <c r="X67" s="330"/>
      <c r="Y67" s="330"/>
      <c r="Z67" s="330"/>
      <c r="AA67" s="330" t="s">
        <v>1081</v>
      </c>
      <c r="AB67" s="330" t="s">
        <v>241</v>
      </c>
      <c r="AC67" s="332">
        <f t="shared" si="61"/>
        <v>41918.04</v>
      </c>
      <c r="AD67" s="470">
        <f t="shared" si="62"/>
        <v>7552</v>
      </c>
      <c r="AE67" s="470">
        <f t="shared" si="63"/>
        <v>9895.2000000000007</v>
      </c>
      <c r="AF67" s="333">
        <f t="shared" si="64"/>
        <v>24470.84</v>
      </c>
      <c r="AG67" s="471">
        <f t="shared" si="65"/>
        <v>41918.04</v>
      </c>
      <c r="AH67" s="470">
        <f t="shared" si="66"/>
        <v>0</v>
      </c>
      <c r="AI67" s="470">
        <f t="shared" si="67"/>
        <v>7552</v>
      </c>
      <c r="AJ67" s="470">
        <f t="shared" si="68"/>
        <v>0</v>
      </c>
      <c r="AK67" s="470">
        <f t="shared" si="69"/>
        <v>9895.2000000000007</v>
      </c>
      <c r="AL67" s="470">
        <f t="shared" si="70"/>
        <v>0</v>
      </c>
      <c r="AM67" s="470">
        <f t="shared" si="71"/>
        <v>24470.84</v>
      </c>
      <c r="AN67" s="470">
        <f t="shared" si="72"/>
        <v>0</v>
      </c>
      <c r="AO67" s="472">
        <f t="shared" si="73"/>
        <v>46279.839999999997</v>
      </c>
      <c r="AP67" s="472">
        <f t="shared" si="74"/>
        <v>46279.839999999997</v>
      </c>
      <c r="AQ67" s="472">
        <f t="shared" si="75"/>
        <v>0</v>
      </c>
      <c r="AR67" s="472">
        <f>Rappel_2021!BD67*'Données de référence'!$B$3+Rappel_2021!BE67*'Données de référence'!$B$2+Rappel_2021!BF67*'Données de référence'!$B$4+Rappel_2021!BG67</f>
        <v>9440</v>
      </c>
      <c r="AS67" s="472">
        <f t="shared" si="76"/>
        <v>0</v>
      </c>
      <c r="AT67" s="472">
        <f>Rappel_2021!BI67*'Données de référence'!$C$3+Rappel_2021!BJ67*'Données de référence'!$C$2+Rappel_2021!BK67*'Données de référence'!$C$4+Rappel_2021!BL67</f>
        <v>12369</v>
      </c>
      <c r="AU67" s="472">
        <f t="shared" si="77"/>
        <v>0</v>
      </c>
      <c r="AV67" s="472">
        <f t="shared" si="79"/>
        <v>24470.84</v>
      </c>
      <c r="AW67" s="472">
        <f t="shared" si="80"/>
        <v>0</v>
      </c>
      <c r="AX67" s="472">
        <f>Rappel_2021!BN67*'Données de référence'!$D$3+Rappel_2021!BO67*'Données de référence'!$D$2+Rappel_2021!BP67*'Données de référence'!$D$4+Rappel_2021!BQ67</f>
        <v>17700</v>
      </c>
      <c r="AY67" s="472">
        <f t="shared" si="81"/>
        <v>0</v>
      </c>
      <c r="AZ67" s="472">
        <f>Rappel_2021!BS67*'Données de référence'!$D$3+Rappel_2021!BT67*'Données de référence'!$D$2+Rappel_2021!BU67*'Données de référence'!$D$4+Rappel_2021!BV67</f>
        <v>5900</v>
      </c>
      <c r="BA67" s="472">
        <f t="shared" si="78"/>
        <v>0</v>
      </c>
      <c r="BB67" s="472">
        <f>Rappel_2021!BX67*'Données de référence'!$D$3+Rappel_2021!BY67*'Données de référence'!$D$2+Rappel_2021!BZ67*'Données de référence'!$D$4+Rappel_2021!CA67</f>
        <v>0</v>
      </c>
      <c r="BC67" s="472">
        <f t="shared" si="60"/>
        <v>0</v>
      </c>
      <c r="BD67" s="334">
        <v>80</v>
      </c>
      <c r="BE67" s="334"/>
      <c r="BF67" s="334"/>
      <c r="BG67" s="334"/>
      <c r="BH67" s="334"/>
      <c r="BI67" s="339"/>
      <c r="BJ67" s="339">
        <v>100</v>
      </c>
      <c r="BK67" s="339"/>
      <c r="BL67" s="339"/>
      <c r="BM67" s="339"/>
      <c r="BN67" s="340">
        <v>150</v>
      </c>
      <c r="BO67" s="340"/>
      <c r="BP67" s="340"/>
      <c r="BQ67" s="340"/>
      <c r="BR67" s="340"/>
      <c r="BS67" s="340">
        <v>50</v>
      </c>
      <c r="BT67" s="340"/>
      <c r="BU67" s="340"/>
      <c r="BV67" s="340"/>
      <c r="BW67" s="340"/>
      <c r="BX67" s="340"/>
      <c r="BY67" s="340"/>
      <c r="BZ67" s="340"/>
      <c r="CA67" s="340"/>
      <c r="CB67" s="340"/>
    </row>
    <row r="68" spans="1:80" s="335" customFormat="1" ht="35.15" customHeight="1" x14ac:dyDescent="0.3">
      <c r="A68" s="357">
        <v>2</v>
      </c>
      <c r="B68" s="357">
        <v>4</v>
      </c>
      <c r="C68" s="357" t="s">
        <v>437</v>
      </c>
      <c r="D68" s="357" t="s">
        <v>170</v>
      </c>
      <c r="E68" s="341" t="s">
        <v>979</v>
      </c>
      <c r="F68" s="526">
        <v>67</v>
      </c>
      <c r="G68" s="529" t="s">
        <v>840</v>
      </c>
      <c r="H68" s="529"/>
      <c r="I68" s="521" t="s">
        <v>1082</v>
      </c>
      <c r="J68" s="570" t="s">
        <v>1083</v>
      </c>
      <c r="K68" s="513" t="s">
        <v>1084</v>
      </c>
      <c r="L68" s="330" t="s">
        <v>276</v>
      </c>
      <c r="M68" s="357"/>
      <c r="N68" s="330" t="s">
        <v>115</v>
      </c>
      <c r="O68" s="330" t="s">
        <v>165</v>
      </c>
      <c r="P68" s="330" t="s">
        <v>1085</v>
      </c>
      <c r="Q68" s="330"/>
      <c r="R68" s="330"/>
      <c r="S68" s="330" t="s">
        <v>222</v>
      </c>
      <c r="T68" s="501" t="s">
        <v>917</v>
      </c>
      <c r="U68" s="330" t="s">
        <v>298</v>
      </c>
      <c r="V68" s="501" t="s">
        <v>933</v>
      </c>
      <c r="W68" s="330"/>
      <c r="X68" s="330"/>
      <c r="Y68" s="330"/>
      <c r="Z68" s="330"/>
      <c r="AA68" s="330" t="s">
        <v>1086</v>
      </c>
      <c r="AB68" s="330" t="s">
        <v>1087</v>
      </c>
      <c r="AC68" s="332">
        <f t="shared" si="61"/>
        <v>31128.91</v>
      </c>
      <c r="AD68" s="470">
        <f t="shared" si="62"/>
        <v>15104</v>
      </c>
      <c r="AE68" s="470">
        <f t="shared" si="63"/>
        <v>9907.2000000000007</v>
      </c>
      <c r="AF68" s="333">
        <f t="shared" si="64"/>
        <v>6117.71</v>
      </c>
      <c r="AG68" s="471">
        <f t="shared" si="65"/>
        <v>31128.91</v>
      </c>
      <c r="AH68" s="470">
        <f t="shared" si="66"/>
        <v>0</v>
      </c>
      <c r="AI68" s="470">
        <f t="shared" si="67"/>
        <v>15104</v>
      </c>
      <c r="AJ68" s="470">
        <f t="shared" si="68"/>
        <v>0</v>
      </c>
      <c r="AK68" s="470">
        <f t="shared" si="69"/>
        <v>9907.2000000000007</v>
      </c>
      <c r="AL68" s="470">
        <f t="shared" si="70"/>
        <v>0</v>
      </c>
      <c r="AM68" s="470">
        <f t="shared" si="71"/>
        <v>6117.71</v>
      </c>
      <c r="AN68" s="470">
        <f t="shared" si="72"/>
        <v>0</v>
      </c>
      <c r="AO68" s="472">
        <f t="shared" si="73"/>
        <v>37381.71</v>
      </c>
      <c r="AP68" s="472">
        <f t="shared" si="74"/>
        <v>37381.71</v>
      </c>
      <c r="AQ68" s="472">
        <f t="shared" si="75"/>
        <v>0</v>
      </c>
      <c r="AR68" s="472">
        <f>Rappel_2021!BD68*'Données de référence'!$B$3+Rappel_2021!BE68*'Données de référence'!$B$2+Rappel_2021!BF68*'Données de référence'!$B$4+Rappel_2021!BG68</f>
        <v>18880</v>
      </c>
      <c r="AS68" s="472">
        <f t="shared" si="76"/>
        <v>0</v>
      </c>
      <c r="AT68" s="472">
        <f>Rappel_2021!BI68*'Données de référence'!$C$3+Rappel_2021!BJ68*'Données de référence'!$C$2+Rappel_2021!BK68*'Données de référence'!$C$4+Rappel_2021!BL68</f>
        <v>12384</v>
      </c>
      <c r="AU68" s="472">
        <f t="shared" si="77"/>
        <v>0</v>
      </c>
      <c r="AV68" s="472">
        <f t="shared" si="79"/>
        <v>6117.71</v>
      </c>
      <c r="AW68" s="472">
        <f t="shared" si="80"/>
        <v>0</v>
      </c>
      <c r="AX68" s="472">
        <f>Rappel_2021!BN68*'Données de référence'!$D$3+Rappel_2021!BO68*'Données de référence'!$D$2+Rappel_2021!BP68*'Données de référence'!$D$4+Rappel_2021!BQ68</f>
        <v>5900</v>
      </c>
      <c r="AY68" s="472">
        <f t="shared" si="81"/>
        <v>0</v>
      </c>
      <c r="AZ68" s="472">
        <f>Rappel_2021!BS68*'Données de référence'!$D$3+Rappel_2021!BT68*'Données de référence'!$D$2+Rappel_2021!BU68*'Données de référence'!$D$4+Rappel_2021!BV68</f>
        <v>0</v>
      </c>
      <c r="BA68" s="472">
        <f t="shared" si="78"/>
        <v>0</v>
      </c>
      <c r="BB68" s="472">
        <f>Rappel_2021!BX68*'Données de référence'!$D$3+Rappel_2021!BY68*'Données de référence'!$D$2+Rappel_2021!BZ68*'Données de référence'!$D$4+Rappel_2021!CA68</f>
        <v>0</v>
      </c>
      <c r="BC68" s="472">
        <f t="shared" si="60"/>
        <v>0</v>
      </c>
      <c r="BD68" s="334">
        <v>160</v>
      </c>
      <c r="BE68" s="334"/>
      <c r="BF68" s="334"/>
      <c r="BG68" s="334"/>
      <c r="BH68" s="334"/>
      <c r="BI68" s="339">
        <v>75</v>
      </c>
      <c r="BJ68" s="339">
        <v>50</v>
      </c>
      <c r="BK68" s="339"/>
      <c r="BL68" s="339"/>
      <c r="BM68" s="339"/>
      <c r="BN68" s="340">
        <v>50</v>
      </c>
      <c r="BO68" s="340"/>
      <c r="BP68" s="340"/>
      <c r="BQ68" s="340"/>
      <c r="BR68" s="340"/>
      <c r="BS68" s="340"/>
      <c r="BT68" s="340"/>
      <c r="BU68" s="340"/>
      <c r="BV68" s="340"/>
      <c r="BW68" s="340"/>
      <c r="BX68" s="340"/>
      <c r="BY68" s="340"/>
      <c r="BZ68" s="340"/>
      <c r="CA68" s="340"/>
      <c r="CB68" s="340"/>
    </row>
    <row r="69" spans="1:80" s="335" customFormat="1" ht="36.65" customHeight="1" x14ac:dyDescent="0.3">
      <c r="A69" s="330">
        <v>6</v>
      </c>
      <c r="B69" s="330">
        <v>4</v>
      </c>
      <c r="C69" s="330" t="s">
        <v>437</v>
      </c>
      <c r="D69" s="330" t="s">
        <v>214</v>
      </c>
      <c r="E69" s="341" t="s">
        <v>979</v>
      </c>
      <c r="F69" s="526">
        <v>68</v>
      </c>
      <c r="G69" s="529" t="s">
        <v>840</v>
      </c>
      <c r="H69" s="529"/>
      <c r="I69" s="563" t="s">
        <v>443</v>
      </c>
      <c r="J69" s="242" t="s">
        <v>444</v>
      </c>
      <c r="K69" s="439" t="s">
        <v>806</v>
      </c>
      <c r="L69" s="337" t="s">
        <v>103</v>
      </c>
      <c r="M69" s="337"/>
      <c r="N69" s="337" t="s">
        <v>104</v>
      </c>
      <c r="O69" s="330"/>
      <c r="P69" s="330"/>
      <c r="Q69" s="330"/>
      <c r="R69" s="330"/>
      <c r="S69" s="330" t="s">
        <v>338</v>
      </c>
      <c r="T69" s="330" t="s">
        <v>182</v>
      </c>
      <c r="U69" s="330" t="s">
        <v>222</v>
      </c>
      <c r="V69" s="330" t="s">
        <v>182</v>
      </c>
      <c r="W69" s="330"/>
      <c r="X69" s="330"/>
      <c r="Y69" s="330"/>
      <c r="Z69" s="330"/>
      <c r="AA69" s="355" t="s">
        <v>299</v>
      </c>
      <c r="AB69" s="330" t="s">
        <v>143</v>
      </c>
      <c r="AC69" s="332">
        <f t="shared" si="61"/>
        <v>11945.088</v>
      </c>
      <c r="AD69" s="470">
        <f t="shared" si="62"/>
        <v>0</v>
      </c>
      <c r="AE69" s="470">
        <f t="shared" si="63"/>
        <v>0</v>
      </c>
      <c r="AF69" s="333">
        <f t="shared" si="64"/>
        <v>11945.088</v>
      </c>
      <c r="AG69" s="471">
        <f t="shared" si="65"/>
        <v>11945.088</v>
      </c>
      <c r="AH69" s="470">
        <f t="shared" si="66"/>
        <v>0</v>
      </c>
      <c r="AI69" s="470">
        <f t="shared" si="67"/>
        <v>0</v>
      </c>
      <c r="AJ69" s="470">
        <f t="shared" si="68"/>
        <v>0</v>
      </c>
      <c r="AK69" s="470">
        <f t="shared" si="69"/>
        <v>0</v>
      </c>
      <c r="AL69" s="470">
        <f t="shared" si="70"/>
        <v>0</v>
      </c>
      <c r="AM69" s="470">
        <f t="shared" si="71"/>
        <v>11945.088</v>
      </c>
      <c r="AN69" s="470">
        <f t="shared" si="72"/>
        <v>0</v>
      </c>
      <c r="AO69" s="472">
        <f t="shared" si="73"/>
        <v>11945.088</v>
      </c>
      <c r="AP69" s="472">
        <f t="shared" si="74"/>
        <v>11945.088</v>
      </c>
      <c r="AQ69" s="472">
        <f t="shared" si="75"/>
        <v>0</v>
      </c>
      <c r="AR69" s="472">
        <f>Rappel_2021!BD69*'Données de référence'!$B$3+Rappel_2021!BE69*'Données de référence'!$B$2+Rappel_2021!BF69*'Données de référence'!$B$4+Rappel_2021!BG69</f>
        <v>0</v>
      </c>
      <c r="AS69" s="472">
        <f t="shared" si="76"/>
        <v>0</v>
      </c>
      <c r="AT69" s="472">
        <f>Rappel_2021!BI69*'Données de référence'!$C$3+Rappel_2021!BJ69*'Données de référence'!$C$2+Rappel_2021!BK69*'Données de référence'!$C$4+Rappel_2021!BL69</f>
        <v>0</v>
      </c>
      <c r="AU69" s="472">
        <f t="shared" si="77"/>
        <v>0</v>
      </c>
      <c r="AV69" s="472">
        <f t="shared" si="79"/>
        <v>11945.088</v>
      </c>
      <c r="AW69" s="472">
        <f t="shared" si="80"/>
        <v>0</v>
      </c>
      <c r="AX69" s="472">
        <f>Rappel_2021!BN69*'Données de référence'!$D$3+Rappel_2021!BO69*'Données de référence'!$D$2+Rappel_2021!BP69*'Données de référence'!$D$4+Rappel_2021!BQ69</f>
        <v>11520</v>
      </c>
      <c r="AY69" s="472">
        <f t="shared" si="81"/>
        <v>0</v>
      </c>
      <c r="AZ69" s="472">
        <f>Rappel_2021!BS69*'Données de référence'!$D$3+Rappel_2021!BT69*'Données de référence'!$D$2+Rappel_2021!BU69*'Données de référence'!$D$4+Rappel_2021!BV69</f>
        <v>0</v>
      </c>
      <c r="BA69" s="472">
        <f t="shared" si="78"/>
        <v>0</v>
      </c>
      <c r="BB69" s="472">
        <f>Rappel_2021!BX69*'Données de référence'!$D$3+Rappel_2021!BY69*'Données de référence'!$D$2+Rappel_2021!BZ69*'Données de référence'!$D$4+Rappel_2021!CA69</f>
        <v>0</v>
      </c>
      <c r="BC69" s="472">
        <f t="shared" si="60"/>
        <v>0</v>
      </c>
      <c r="BD69" s="334"/>
      <c r="BE69" s="334"/>
      <c r="BF69" s="334"/>
      <c r="BG69" s="334"/>
      <c r="BH69" s="334"/>
      <c r="BI69" s="339"/>
      <c r="BJ69" s="339"/>
      <c r="BK69" s="339"/>
      <c r="BL69" s="339"/>
      <c r="BM69" s="339"/>
      <c r="BN69" s="340">
        <v>75</v>
      </c>
      <c r="BO69" s="340"/>
      <c r="BP69" s="340">
        <v>30</v>
      </c>
      <c r="BQ69" s="340"/>
      <c r="BR69" s="340"/>
      <c r="BS69" s="340"/>
      <c r="BT69" s="340"/>
      <c r="BU69" s="340"/>
      <c r="BV69" s="340"/>
      <c r="BW69" s="340"/>
      <c r="BX69" s="340"/>
      <c r="BY69" s="340"/>
      <c r="BZ69" s="340"/>
      <c r="CA69" s="340"/>
      <c r="CB69" s="340"/>
    </row>
    <row r="70" spans="1:80" s="335" customFormat="1" ht="24" customHeight="1" x14ac:dyDescent="0.3">
      <c r="A70" s="330">
        <v>36</v>
      </c>
      <c r="B70" s="330">
        <v>4</v>
      </c>
      <c r="C70" s="330" t="s">
        <v>437</v>
      </c>
      <c r="D70" s="330" t="s">
        <v>170</v>
      </c>
      <c r="E70" s="341" t="s">
        <v>447</v>
      </c>
      <c r="F70" s="526">
        <v>69</v>
      </c>
      <c r="G70" s="529" t="s">
        <v>840</v>
      </c>
      <c r="H70" s="529"/>
      <c r="I70" s="563" t="s">
        <v>448</v>
      </c>
      <c r="J70" s="593" t="s">
        <v>1088</v>
      </c>
      <c r="K70" s="353" t="s">
        <v>1089</v>
      </c>
      <c r="L70" s="337" t="s">
        <v>103</v>
      </c>
      <c r="M70" s="337"/>
      <c r="N70" s="337" t="s">
        <v>104</v>
      </c>
      <c r="O70" s="330"/>
      <c r="P70" s="330"/>
      <c r="Q70" s="330"/>
      <c r="R70" s="330"/>
      <c r="S70" s="330" t="s">
        <v>155</v>
      </c>
      <c r="T70" s="330" t="s">
        <v>874</v>
      </c>
      <c r="U70" s="330" t="s">
        <v>183</v>
      </c>
      <c r="V70" s="330" t="s">
        <v>182</v>
      </c>
      <c r="W70" s="330"/>
      <c r="X70" s="330"/>
      <c r="Y70" s="330"/>
      <c r="Z70" s="330"/>
      <c r="AA70" s="330" t="s">
        <v>808</v>
      </c>
      <c r="AB70" s="330" t="s">
        <v>241</v>
      </c>
      <c r="AC70" s="332">
        <f t="shared" si="61"/>
        <v>282042.777</v>
      </c>
      <c r="AD70" s="470">
        <f t="shared" si="62"/>
        <v>15104</v>
      </c>
      <c r="AE70" s="470">
        <f t="shared" si="63"/>
        <v>19814.400000000001</v>
      </c>
      <c r="AF70" s="333">
        <f t="shared" si="64"/>
        <v>247124.37699999998</v>
      </c>
      <c r="AG70" s="471">
        <f t="shared" si="65"/>
        <v>282042.777</v>
      </c>
      <c r="AH70" s="470">
        <f t="shared" si="66"/>
        <v>0</v>
      </c>
      <c r="AI70" s="470">
        <f t="shared" si="67"/>
        <v>15104</v>
      </c>
      <c r="AJ70" s="470">
        <f t="shared" si="68"/>
        <v>0</v>
      </c>
      <c r="AK70" s="470">
        <f t="shared" si="69"/>
        <v>19814.400000000001</v>
      </c>
      <c r="AL70" s="470">
        <f t="shared" si="70"/>
        <v>0</v>
      </c>
      <c r="AM70" s="470">
        <f t="shared" si="71"/>
        <v>247124.37699999998</v>
      </c>
      <c r="AN70" s="470">
        <f t="shared" si="72"/>
        <v>0</v>
      </c>
      <c r="AO70" s="472">
        <f t="shared" si="73"/>
        <v>290772.37699999998</v>
      </c>
      <c r="AP70" s="472">
        <f t="shared" si="74"/>
        <v>290772.37699999998</v>
      </c>
      <c r="AQ70" s="472">
        <f t="shared" si="75"/>
        <v>0</v>
      </c>
      <c r="AR70" s="472">
        <f>Rappel_2021!BD70*'Données de référence'!$B$3+Rappel_2021!BE70*'Données de référence'!$B$2+Rappel_2021!BF70*'Données de référence'!$B$4+Rappel_2021!BG70</f>
        <v>18880</v>
      </c>
      <c r="AS70" s="472">
        <f t="shared" si="76"/>
        <v>0</v>
      </c>
      <c r="AT70" s="472">
        <f>Rappel_2021!BI70*'Données de référence'!$C$3+Rappel_2021!BJ70*'Données de référence'!$C$2+Rappel_2021!BK70*'Données de référence'!$C$4+Rappel_2021!BL70</f>
        <v>24768</v>
      </c>
      <c r="AU70" s="472">
        <f t="shared" si="77"/>
        <v>0</v>
      </c>
      <c r="AV70" s="472">
        <f t="shared" si="79"/>
        <v>247124.37699999998</v>
      </c>
      <c r="AW70" s="472">
        <f t="shared" si="80"/>
        <v>0</v>
      </c>
      <c r="AX70" s="472">
        <f>Rappel_2021!BN70*'Données de référence'!$D$3+Rappel_2021!BO70*'Données de référence'!$D$2+Rappel_2021!BP70*'Données de référence'!$D$4+Rappel_2021!BQ70</f>
        <v>19480</v>
      </c>
      <c r="AY70" s="472">
        <f t="shared" si="81"/>
        <v>0</v>
      </c>
      <c r="AZ70" s="472">
        <f>Rappel_2021!BS70*'Données de référence'!$D$3+Rappel_2021!BT70*'Données de référence'!$D$2+Rappel_2021!BU70*'Données de référence'!$D$4+Rappel_2021!BV70</f>
        <v>24100</v>
      </c>
      <c r="BA70" s="472">
        <f t="shared" si="78"/>
        <v>0</v>
      </c>
      <c r="BB70" s="472">
        <f>Rappel_2021!BX70*'Données de référence'!$D$3+Rappel_2021!BY70*'Données de référence'!$D$2+Rappel_2021!BZ70*'Données de référence'!$D$4+Rappel_2021!CA70</f>
        <v>194750</v>
      </c>
      <c r="BC70" s="472">
        <f t="shared" si="60"/>
        <v>0</v>
      </c>
      <c r="BD70" s="334">
        <v>160</v>
      </c>
      <c r="BE70" s="334"/>
      <c r="BF70" s="334"/>
      <c r="BG70" s="334"/>
      <c r="BH70" s="334"/>
      <c r="BI70" s="339">
        <v>150</v>
      </c>
      <c r="BJ70" s="339">
        <v>100</v>
      </c>
      <c r="BK70" s="339"/>
      <c r="BL70" s="339"/>
      <c r="BM70" s="339"/>
      <c r="BN70" s="340">
        <v>100</v>
      </c>
      <c r="BO70" s="340">
        <v>40</v>
      </c>
      <c r="BP70" s="340"/>
      <c r="BQ70" s="340"/>
      <c r="BR70" s="340"/>
      <c r="BS70" s="340">
        <v>200</v>
      </c>
      <c r="BT70" s="340"/>
      <c r="BU70" s="340"/>
      <c r="BV70" s="340">
        <v>500</v>
      </c>
      <c r="BW70" s="340"/>
      <c r="BX70" s="340"/>
      <c r="BY70" s="340">
        <v>815</v>
      </c>
      <c r="BZ70" s="340">
        <v>430</v>
      </c>
      <c r="CA70" s="340"/>
      <c r="CB70" s="340"/>
    </row>
    <row r="71" spans="1:80" s="335" customFormat="1" ht="24" customHeight="1" x14ac:dyDescent="0.3">
      <c r="A71" s="330">
        <v>36</v>
      </c>
      <c r="B71" s="330">
        <v>4</v>
      </c>
      <c r="C71" s="330" t="s">
        <v>437</v>
      </c>
      <c r="D71" s="330" t="s">
        <v>170</v>
      </c>
      <c r="E71" s="341" t="s">
        <v>447</v>
      </c>
      <c r="F71" s="526">
        <v>70</v>
      </c>
      <c r="G71" s="529" t="s">
        <v>840</v>
      </c>
      <c r="H71" s="529"/>
      <c r="I71" s="563" t="s">
        <v>451</v>
      </c>
      <c r="J71" s="593" t="s">
        <v>809</v>
      </c>
      <c r="K71" s="514" t="s">
        <v>1090</v>
      </c>
      <c r="L71" s="337" t="s">
        <v>103</v>
      </c>
      <c r="M71" s="337"/>
      <c r="N71" s="337" t="s">
        <v>104</v>
      </c>
      <c r="O71" s="330"/>
      <c r="P71" s="330"/>
      <c r="Q71" s="330"/>
      <c r="R71" s="330"/>
      <c r="S71" s="330" t="s">
        <v>183</v>
      </c>
      <c r="T71" s="330" t="s">
        <v>182</v>
      </c>
      <c r="U71" s="330" t="s">
        <v>107</v>
      </c>
      <c r="V71" s="330" t="s">
        <v>874</v>
      </c>
      <c r="W71" s="330"/>
      <c r="X71" s="330"/>
      <c r="Y71" s="330"/>
      <c r="Z71" s="330"/>
      <c r="AA71" s="330" t="s">
        <v>240</v>
      </c>
      <c r="AB71" s="330" t="s">
        <v>241</v>
      </c>
      <c r="AC71" s="332">
        <f t="shared" si="61"/>
        <v>152547.51699999999</v>
      </c>
      <c r="AD71" s="470">
        <f t="shared" si="62"/>
        <v>16048</v>
      </c>
      <c r="AE71" s="470">
        <f t="shared" si="63"/>
        <v>17328.600000000002</v>
      </c>
      <c r="AF71" s="333">
        <f t="shared" si="64"/>
        <v>119170.91699999999</v>
      </c>
      <c r="AG71" s="471">
        <f t="shared" si="65"/>
        <v>152547.51699999999</v>
      </c>
      <c r="AH71" s="470">
        <f t="shared" si="66"/>
        <v>0</v>
      </c>
      <c r="AI71" s="470">
        <f t="shared" si="67"/>
        <v>16048</v>
      </c>
      <c r="AJ71" s="470">
        <f t="shared" si="68"/>
        <v>0</v>
      </c>
      <c r="AK71" s="470">
        <f t="shared" si="69"/>
        <v>17328.600000000002</v>
      </c>
      <c r="AL71" s="470">
        <f t="shared" si="70"/>
        <v>0</v>
      </c>
      <c r="AM71" s="470">
        <f t="shared" si="71"/>
        <v>119170.91699999999</v>
      </c>
      <c r="AN71" s="470">
        <f t="shared" si="72"/>
        <v>0</v>
      </c>
      <c r="AO71" s="472">
        <f t="shared" si="73"/>
        <v>160891.66699999999</v>
      </c>
      <c r="AP71" s="472">
        <f t="shared" si="74"/>
        <v>160891.66699999999</v>
      </c>
      <c r="AQ71" s="472">
        <f t="shared" si="75"/>
        <v>0</v>
      </c>
      <c r="AR71" s="472">
        <f>Rappel_2021!BD71*'Données de référence'!$B$3+Rappel_2021!BE71*'Données de référence'!$B$2+Rappel_2021!BF71*'Données de référence'!$B$4+Rappel_2021!BG71</f>
        <v>20060</v>
      </c>
      <c r="AS71" s="472">
        <f t="shared" si="76"/>
        <v>0</v>
      </c>
      <c r="AT71" s="472">
        <f>Rappel_2021!BI71*'Données de référence'!$C$3+Rappel_2021!BJ71*'Données de référence'!$C$2+Rappel_2021!BK71*'Données de référence'!$C$4+Rappel_2021!BL71</f>
        <v>21660.75</v>
      </c>
      <c r="AU71" s="472">
        <f t="shared" si="77"/>
        <v>0</v>
      </c>
      <c r="AV71" s="472">
        <f t="shared" si="79"/>
        <v>119170.91699999999</v>
      </c>
      <c r="AW71" s="472">
        <f t="shared" si="80"/>
        <v>0</v>
      </c>
      <c r="AX71" s="472">
        <f>Rappel_2021!BN71*'Données de référence'!$D$3+Rappel_2021!BO71*'Données de référence'!$D$2+Rappel_2021!BP71*'Données de référence'!$D$4+Rappel_2021!BQ71</f>
        <v>11800</v>
      </c>
      <c r="AY71" s="472">
        <f t="shared" si="81"/>
        <v>0</v>
      </c>
      <c r="AZ71" s="472">
        <f>Rappel_2021!BS71*'Données de référence'!$D$3+Rappel_2021!BT71*'Données de référence'!$D$2+Rappel_2021!BU71*'Données de référence'!$D$4+Rappel_2021!BV71</f>
        <v>11800</v>
      </c>
      <c r="BA71" s="472">
        <f t="shared" si="78"/>
        <v>0</v>
      </c>
      <c r="BB71" s="472">
        <f>Rappel_2021!BX71*'Données de référence'!$D$3+Rappel_2021!BY71*'Données de référence'!$D$2+Rappel_2021!BZ71*'Données de référence'!$D$4+Rappel_2021!CA71</f>
        <v>91330</v>
      </c>
      <c r="BC71" s="472">
        <f t="shared" si="60"/>
        <v>0</v>
      </c>
      <c r="BD71" s="334">
        <v>170</v>
      </c>
      <c r="BE71" s="334"/>
      <c r="BF71" s="334"/>
      <c r="BG71" s="334"/>
      <c r="BH71" s="334"/>
      <c r="BI71" s="339">
        <v>75</v>
      </c>
      <c r="BJ71" s="339">
        <v>125</v>
      </c>
      <c r="BK71" s="339"/>
      <c r="BL71" s="339"/>
      <c r="BM71" s="339"/>
      <c r="BN71" s="340">
        <v>100</v>
      </c>
      <c r="BO71" s="340"/>
      <c r="BP71" s="340"/>
      <c r="BQ71" s="340"/>
      <c r="BR71" s="340"/>
      <c r="BS71" s="340">
        <v>100</v>
      </c>
      <c r="BT71" s="340"/>
      <c r="BU71" s="340"/>
      <c r="BV71" s="340"/>
      <c r="BW71" s="340"/>
      <c r="BX71" s="340"/>
      <c r="BY71" s="340">
        <v>215</v>
      </c>
      <c r="BZ71" s="340">
        <v>450</v>
      </c>
      <c r="CA71" s="340">
        <v>10000</v>
      </c>
      <c r="CB71" s="340"/>
    </row>
    <row r="72" spans="1:80" s="335" customFormat="1" ht="25" customHeight="1" x14ac:dyDescent="0.3">
      <c r="A72" s="330">
        <v>32</v>
      </c>
      <c r="B72" s="330">
        <v>4</v>
      </c>
      <c r="C72" s="330" t="s">
        <v>454</v>
      </c>
      <c r="D72" s="330" t="s">
        <v>170</v>
      </c>
      <c r="E72" s="341" t="s">
        <v>266</v>
      </c>
      <c r="F72" s="526">
        <v>71</v>
      </c>
      <c r="G72" s="529" t="s">
        <v>840</v>
      </c>
      <c r="H72" s="529"/>
      <c r="I72" s="563" t="s">
        <v>455</v>
      </c>
      <c r="J72" s="563" t="s">
        <v>1091</v>
      </c>
      <c r="K72" s="353" t="s">
        <v>1092</v>
      </c>
      <c r="L72" s="337" t="s">
        <v>103</v>
      </c>
      <c r="M72" s="337"/>
      <c r="N72" s="337" t="s">
        <v>104</v>
      </c>
      <c r="O72" s="330" t="s">
        <v>105</v>
      </c>
      <c r="P72" s="330"/>
      <c r="Q72" s="330"/>
      <c r="R72" s="330"/>
      <c r="S72" s="330" t="s">
        <v>125</v>
      </c>
      <c r="T72" s="501" t="s">
        <v>941</v>
      </c>
      <c r="U72" s="330" t="s">
        <v>222</v>
      </c>
      <c r="V72" s="501" t="s">
        <v>863</v>
      </c>
      <c r="W72" s="330"/>
      <c r="X72" s="330"/>
      <c r="Y72" s="330"/>
      <c r="Z72" s="330"/>
      <c r="AA72" s="330" t="s">
        <v>660</v>
      </c>
      <c r="AB72" s="330" t="s">
        <v>241</v>
      </c>
      <c r="AC72" s="332">
        <f t="shared" si="61"/>
        <v>92743.718999999997</v>
      </c>
      <c r="AD72" s="470">
        <f t="shared" si="62"/>
        <v>68440</v>
      </c>
      <c r="AE72" s="470">
        <f t="shared" si="63"/>
        <v>12369</v>
      </c>
      <c r="AF72" s="333">
        <f t="shared" si="64"/>
        <v>11934.718999999999</v>
      </c>
      <c r="AG72" s="471">
        <f t="shared" si="65"/>
        <v>92743.718999999997</v>
      </c>
      <c r="AH72" s="470">
        <f t="shared" si="66"/>
        <v>0</v>
      </c>
      <c r="AI72" s="470">
        <f t="shared" si="67"/>
        <v>68440</v>
      </c>
      <c r="AJ72" s="470">
        <f t="shared" si="68"/>
        <v>0</v>
      </c>
      <c r="AK72" s="470">
        <f t="shared" si="69"/>
        <v>12369</v>
      </c>
      <c r="AL72" s="470">
        <f t="shared" si="70"/>
        <v>0</v>
      </c>
      <c r="AM72" s="470">
        <f t="shared" si="71"/>
        <v>11934.718999999999</v>
      </c>
      <c r="AN72" s="470">
        <f t="shared" si="72"/>
        <v>0</v>
      </c>
      <c r="AO72" s="472">
        <f t="shared" si="73"/>
        <v>112945.969</v>
      </c>
      <c r="AP72" s="472">
        <f t="shared" si="74"/>
        <v>112945.969</v>
      </c>
      <c r="AQ72" s="472">
        <f t="shared" si="75"/>
        <v>0</v>
      </c>
      <c r="AR72" s="472">
        <f>Rappel_2021!BD72*'Données de référence'!$B$3+Rappel_2021!BE72*'Données de référence'!$B$2+Rappel_2021!BF72*'Données de référence'!$B$4+Rappel_2021!BG72</f>
        <v>85550</v>
      </c>
      <c r="AS72" s="472">
        <f t="shared" si="76"/>
        <v>0</v>
      </c>
      <c r="AT72" s="472">
        <f>Rappel_2021!BI72*'Données de référence'!$C$3+Rappel_2021!BJ72*'Données de référence'!$C$2+Rappel_2021!BK72*'Données de référence'!$C$4+Rappel_2021!BL72</f>
        <v>15461.25</v>
      </c>
      <c r="AU72" s="472">
        <f t="shared" si="77"/>
        <v>0</v>
      </c>
      <c r="AV72" s="472">
        <f t="shared" si="79"/>
        <v>11934.718999999999</v>
      </c>
      <c r="AW72" s="472">
        <f t="shared" si="80"/>
        <v>0</v>
      </c>
      <c r="AX72" s="472">
        <f>Rappel_2021!BN72*'Données de référence'!$D$3+Rappel_2021!BO72*'Données de référence'!$D$2+Rappel_2021!BP72*'Données de référence'!$D$4+Rappel_2021!BQ72</f>
        <v>8560</v>
      </c>
      <c r="AY72" s="472">
        <f t="shared" si="81"/>
        <v>0</v>
      </c>
      <c r="AZ72" s="472">
        <f>Rappel_2021!BS72*'Données de référence'!$D$3+Rappel_2021!BT72*'Données de référence'!$D$2+Rappel_2021!BU72*'Données de référence'!$D$4+Rappel_2021!BV72</f>
        <v>2950</v>
      </c>
      <c r="BA72" s="472">
        <f t="shared" si="78"/>
        <v>0</v>
      </c>
      <c r="BB72" s="472">
        <f>Rappel_2021!BX72*'Données de référence'!$D$3+Rappel_2021!BY72*'Données de référence'!$D$2+Rappel_2021!BZ72*'Données de référence'!$D$4+Rappel_2021!CA72</f>
        <v>0</v>
      </c>
      <c r="BC72" s="472">
        <f t="shared" si="60"/>
        <v>0</v>
      </c>
      <c r="BD72" s="334">
        <v>725</v>
      </c>
      <c r="BE72" s="334"/>
      <c r="BF72" s="334"/>
      <c r="BG72" s="334"/>
      <c r="BH72" s="334"/>
      <c r="BI72" s="339"/>
      <c r="BJ72" s="339">
        <v>125</v>
      </c>
      <c r="BK72" s="339"/>
      <c r="BL72" s="339"/>
      <c r="BM72" s="339"/>
      <c r="BN72" s="340">
        <v>65</v>
      </c>
      <c r="BO72" s="340"/>
      <c r="BP72" s="340">
        <v>10</v>
      </c>
      <c r="BQ72" s="340"/>
      <c r="BR72" s="340"/>
      <c r="BS72" s="340">
        <v>25</v>
      </c>
      <c r="BT72" s="340"/>
      <c r="BU72" s="340"/>
      <c r="BV72" s="340"/>
      <c r="BW72" s="340"/>
      <c r="BX72" s="340"/>
      <c r="BY72" s="340"/>
      <c r="BZ72" s="340"/>
      <c r="CA72" s="340"/>
      <c r="CB72" s="340"/>
    </row>
    <row r="73" spans="1:80" s="335" customFormat="1" ht="22" customHeight="1" x14ac:dyDescent="0.3">
      <c r="A73" s="330">
        <v>32</v>
      </c>
      <c r="B73" s="330">
        <v>4</v>
      </c>
      <c r="C73" s="330" t="s">
        <v>454</v>
      </c>
      <c r="D73" s="330" t="s">
        <v>225</v>
      </c>
      <c r="E73" s="341" t="s">
        <v>458</v>
      </c>
      <c r="F73" s="526">
        <v>72</v>
      </c>
      <c r="G73" s="529" t="s">
        <v>840</v>
      </c>
      <c r="H73" s="529"/>
      <c r="I73" s="563" t="s">
        <v>459</v>
      </c>
      <c r="J73" s="563" t="s">
        <v>459</v>
      </c>
      <c r="K73" s="551" t="s">
        <v>460</v>
      </c>
      <c r="L73" s="354" t="s">
        <v>103</v>
      </c>
      <c r="M73" s="337"/>
      <c r="N73" s="337" t="s">
        <v>104</v>
      </c>
      <c r="O73" s="330" t="s">
        <v>105</v>
      </c>
      <c r="P73" s="330"/>
      <c r="Q73" s="330"/>
      <c r="R73" s="330"/>
      <c r="S73" s="330" t="s">
        <v>298</v>
      </c>
      <c r="T73" s="330" t="s">
        <v>182</v>
      </c>
      <c r="U73" s="330"/>
      <c r="V73" s="330"/>
      <c r="W73" s="330"/>
      <c r="X73" s="330"/>
      <c r="Y73" s="330"/>
      <c r="Z73" s="330"/>
      <c r="AA73" s="330" t="s">
        <v>660</v>
      </c>
      <c r="AB73" s="330" t="s">
        <v>110</v>
      </c>
      <c r="AC73" s="332">
        <f t="shared" si="61"/>
        <v>40000</v>
      </c>
      <c r="AD73" s="470">
        <f t="shared" si="62"/>
        <v>40000</v>
      </c>
      <c r="AE73" s="470">
        <f t="shared" si="63"/>
        <v>0</v>
      </c>
      <c r="AF73" s="333">
        <f t="shared" si="64"/>
        <v>0</v>
      </c>
      <c r="AG73" s="471">
        <f t="shared" si="65"/>
        <v>40000</v>
      </c>
      <c r="AH73" s="470">
        <f t="shared" si="66"/>
        <v>0</v>
      </c>
      <c r="AI73" s="470">
        <v>40000</v>
      </c>
      <c r="AJ73" s="470">
        <f t="shared" ref="AJ73:AL77" si="82">0.8*AS73</f>
        <v>0</v>
      </c>
      <c r="AK73" s="470">
        <f t="shared" si="82"/>
        <v>0</v>
      </c>
      <c r="AL73" s="470">
        <f t="shared" si="82"/>
        <v>0</v>
      </c>
      <c r="AM73" s="470">
        <f t="shared" si="71"/>
        <v>0</v>
      </c>
      <c r="AN73" s="470">
        <f t="shared" si="72"/>
        <v>0</v>
      </c>
      <c r="AO73" s="472">
        <f t="shared" si="73"/>
        <v>40000</v>
      </c>
      <c r="AP73" s="472">
        <f t="shared" si="74"/>
        <v>40000</v>
      </c>
      <c r="AQ73" s="472">
        <f t="shared" si="75"/>
        <v>0</v>
      </c>
      <c r="AR73" s="472">
        <f>Rappel_2021!BD73*'Données de référence'!$B$3+Rappel_2021!BE73*'Données de référence'!$B$2+Rappel_2021!BF73*'Données de référence'!$B$4+Rappel_2021!BG73</f>
        <v>40000</v>
      </c>
      <c r="AS73" s="472">
        <f t="shared" si="76"/>
        <v>0</v>
      </c>
      <c r="AT73" s="472">
        <f>Rappel_2021!BI73*'Données de référence'!$C$3+Rappel_2021!BJ73*'Données de référence'!$C$2+Rappel_2021!BK73*'Données de référence'!$C$4+Rappel_2021!BL73</f>
        <v>0</v>
      </c>
      <c r="AU73" s="472">
        <f t="shared" si="77"/>
        <v>0</v>
      </c>
      <c r="AV73" s="472">
        <f t="shared" si="79"/>
        <v>0</v>
      </c>
      <c r="AW73" s="472">
        <f t="shared" si="80"/>
        <v>0</v>
      </c>
      <c r="AX73" s="472">
        <f>Rappel_2021!BN73*'Données de référence'!$D$3+Rappel_2021!BO73*'Données de référence'!$D$2+Rappel_2021!BP73*'Données de référence'!$D$4+Rappel_2021!BQ73</f>
        <v>0</v>
      </c>
      <c r="AY73" s="472">
        <f t="shared" si="81"/>
        <v>0</v>
      </c>
      <c r="AZ73" s="472">
        <f>Rappel_2021!BS73*'Données de référence'!$D$3+Rappel_2021!BT73*'Données de référence'!$D$2+Rappel_2021!BU73*'Données de référence'!$D$4+Rappel_2021!BV73</f>
        <v>0</v>
      </c>
      <c r="BA73" s="472">
        <f t="shared" si="78"/>
        <v>0</v>
      </c>
      <c r="BB73" s="472">
        <f>Rappel_2021!BX73*'Données de référence'!$D$3+Rappel_2021!BY73*'Données de référence'!$D$2+Rappel_2021!BZ73*'Données de référence'!$D$4+Rappel_2021!CA73</f>
        <v>0</v>
      </c>
      <c r="BC73" s="472">
        <f t="shared" si="60"/>
        <v>0</v>
      </c>
      <c r="BD73" s="334"/>
      <c r="BE73" s="334"/>
      <c r="BF73" s="334"/>
      <c r="BG73" s="334">
        <v>40000</v>
      </c>
      <c r="BH73" s="334"/>
      <c r="BI73" s="339"/>
      <c r="BJ73" s="339"/>
      <c r="BK73" s="339"/>
      <c r="BL73" s="339"/>
      <c r="BM73" s="339"/>
      <c r="BN73" s="340"/>
      <c r="BO73" s="340"/>
      <c r="BP73" s="340"/>
      <c r="BQ73" s="340"/>
      <c r="BR73" s="340"/>
      <c r="BS73" s="340"/>
      <c r="BT73" s="340"/>
      <c r="BU73" s="340"/>
      <c r="BV73" s="340"/>
      <c r="BW73" s="340"/>
      <c r="BX73" s="340"/>
      <c r="BY73" s="340"/>
      <c r="BZ73" s="340"/>
      <c r="CA73" s="340"/>
      <c r="CB73" s="340"/>
    </row>
    <row r="74" spans="1:80" s="335" customFormat="1" ht="25" customHeight="1" x14ac:dyDescent="0.3">
      <c r="A74" s="330">
        <v>32</v>
      </c>
      <c r="B74" s="330">
        <v>4</v>
      </c>
      <c r="C74" s="330" t="s">
        <v>454</v>
      </c>
      <c r="D74" s="330" t="s">
        <v>225</v>
      </c>
      <c r="E74" s="341" t="s">
        <v>458</v>
      </c>
      <c r="F74" s="526">
        <v>73</v>
      </c>
      <c r="G74" s="529" t="s">
        <v>840</v>
      </c>
      <c r="H74" s="529"/>
      <c r="I74" s="563" t="s">
        <v>461</v>
      </c>
      <c r="J74" s="563" t="s">
        <v>814</v>
      </c>
      <c r="K74" s="347" t="s">
        <v>1093</v>
      </c>
      <c r="L74" s="354" t="s">
        <v>276</v>
      </c>
      <c r="M74" s="337"/>
      <c r="N74" s="337" t="s">
        <v>115</v>
      </c>
      <c r="O74" s="330" t="s">
        <v>116</v>
      </c>
      <c r="P74" s="330"/>
      <c r="Q74" s="330"/>
      <c r="R74" s="330"/>
      <c r="S74" s="330" t="s">
        <v>298</v>
      </c>
      <c r="T74" s="330" t="s">
        <v>182</v>
      </c>
      <c r="U74" s="330"/>
      <c r="V74" s="330"/>
      <c r="W74" s="330"/>
      <c r="X74" s="330"/>
      <c r="Y74" s="330"/>
      <c r="Z74" s="330"/>
      <c r="AA74" s="330" t="s">
        <v>660</v>
      </c>
      <c r="AB74" s="330" t="s">
        <v>110</v>
      </c>
      <c r="AC74" s="332">
        <f t="shared" si="61"/>
        <v>36816</v>
      </c>
      <c r="AD74" s="470">
        <f t="shared" si="62"/>
        <v>36816</v>
      </c>
      <c r="AE74" s="470">
        <f t="shared" si="63"/>
        <v>0</v>
      </c>
      <c r="AF74" s="333">
        <f t="shared" si="64"/>
        <v>0</v>
      </c>
      <c r="AG74" s="471">
        <f t="shared" si="65"/>
        <v>36816</v>
      </c>
      <c r="AH74" s="470">
        <f t="shared" si="66"/>
        <v>0</v>
      </c>
      <c r="AI74" s="470">
        <f>0.8*AR74</f>
        <v>36816</v>
      </c>
      <c r="AJ74" s="470">
        <f t="shared" si="82"/>
        <v>0</v>
      </c>
      <c r="AK74" s="470">
        <f t="shared" si="82"/>
        <v>0</v>
      </c>
      <c r="AL74" s="470">
        <f t="shared" si="82"/>
        <v>0</v>
      </c>
      <c r="AM74" s="470">
        <f t="shared" si="71"/>
        <v>0</v>
      </c>
      <c r="AN74" s="470">
        <f t="shared" si="72"/>
        <v>0</v>
      </c>
      <c r="AO74" s="472">
        <f t="shared" si="73"/>
        <v>46020</v>
      </c>
      <c r="AP74" s="472">
        <f t="shared" si="74"/>
        <v>46020</v>
      </c>
      <c r="AQ74" s="472">
        <f t="shared" si="75"/>
        <v>0</v>
      </c>
      <c r="AR74" s="472">
        <f>Rappel_2021!BD74*'Données de référence'!$B$3+Rappel_2021!BE74*'Données de référence'!$B$2+Rappel_2021!BF74*'Données de référence'!$B$4+Rappel_2021!BG74</f>
        <v>46020</v>
      </c>
      <c r="AS74" s="472">
        <f t="shared" si="76"/>
        <v>0</v>
      </c>
      <c r="AT74" s="472">
        <f>Rappel_2021!BI74*'Données de référence'!$C$3+Rappel_2021!BJ74*'Données de référence'!$C$2+Rappel_2021!BK74*'Données de référence'!$C$4+Rappel_2021!BL74</f>
        <v>0</v>
      </c>
      <c r="AU74" s="472">
        <f t="shared" si="77"/>
        <v>0</v>
      </c>
      <c r="AV74" s="472">
        <f t="shared" si="79"/>
        <v>0</v>
      </c>
      <c r="AW74" s="472">
        <f t="shared" si="80"/>
        <v>0</v>
      </c>
      <c r="AX74" s="472">
        <f>Rappel_2021!BN74*'Données de référence'!$D$3+Rappel_2021!BO74*'Données de référence'!$D$2+Rappel_2021!BP74*'Données de référence'!$D$4+Rappel_2021!BQ74</f>
        <v>0</v>
      </c>
      <c r="AY74" s="472">
        <f t="shared" si="81"/>
        <v>0</v>
      </c>
      <c r="AZ74" s="472">
        <f>Rappel_2021!BS74*'Données de référence'!$D$3+Rappel_2021!BT74*'Données de référence'!$D$2+Rappel_2021!BU74*'Données de référence'!$D$4+Rappel_2021!BV74</f>
        <v>0</v>
      </c>
      <c r="BA74" s="472">
        <f t="shared" si="78"/>
        <v>0</v>
      </c>
      <c r="BB74" s="472">
        <f>Rappel_2021!BX74*'Données de référence'!$D$3+Rappel_2021!BY74*'Données de référence'!$D$2+Rappel_2021!BZ74*'Données de référence'!$D$4+Rappel_2021!CA74</f>
        <v>0</v>
      </c>
      <c r="BC74" s="472">
        <f t="shared" si="60"/>
        <v>0</v>
      </c>
      <c r="BD74" s="334">
        <v>390</v>
      </c>
      <c r="BE74" s="334"/>
      <c r="BF74" s="334"/>
      <c r="BG74" s="334"/>
      <c r="BH74" s="334"/>
      <c r="BI74" s="339"/>
      <c r="BJ74" s="339"/>
      <c r="BK74" s="339"/>
      <c r="BL74" s="339"/>
      <c r="BM74" s="339"/>
      <c r="BN74" s="340"/>
      <c r="BO74" s="340"/>
      <c r="BP74" s="340"/>
      <c r="BQ74" s="340"/>
      <c r="BR74" s="340"/>
      <c r="BS74" s="340"/>
      <c r="BT74" s="340"/>
      <c r="BU74" s="340"/>
      <c r="BV74" s="340"/>
      <c r="BW74" s="340"/>
      <c r="BX74" s="340"/>
      <c r="BY74" s="340"/>
      <c r="BZ74" s="340"/>
      <c r="CA74" s="340"/>
      <c r="CB74" s="340"/>
    </row>
    <row r="75" spans="1:80" s="335" customFormat="1" ht="32.25" customHeight="1" x14ac:dyDescent="0.3">
      <c r="A75" s="330">
        <v>6</v>
      </c>
      <c r="B75" s="330">
        <v>4</v>
      </c>
      <c r="C75" s="330" t="s">
        <v>465</v>
      </c>
      <c r="D75" s="330" t="s">
        <v>170</v>
      </c>
      <c r="E75" s="341" t="s">
        <v>466</v>
      </c>
      <c r="F75" s="526">
        <v>74</v>
      </c>
      <c r="G75" s="529" t="s">
        <v>840</v>
      </c>
      <c r="H75" s="529"/>
      <c r="I75" s="563" t="s">
        <v>816</v>
      </c>
      <c r="J75" s="565" t="s">
        <v>1094</v>
      </c>
      <c r="K75" s="582" t="s">
        <v>1095</v>
      </c>
      <c r="L75" s="337" t="s">
        <v>103</v>
      </c>
      <c r="M75" s="337"/>
      <c r="N75" s="337" t="s">
        <v>104</v>
      </c>
      <c r="O75" s="330"/>
      <c r="P75" s="330"/>
      <c r="Q75" s="330"/>
      <c r="R75" s="330"/>
      <c r="S75" s="330" t="s">
        <v>155</v>
      </c>
      <c r="T75" s="330" t="s">
        <v>874</v>
      </c>
      <c r="U75" s="330"/>
      <c r="V75" s="330"/>
      <c r="W75" s="330"/>
      <c r="X75" s="330"/>
      <c r="Y75" s="330"/>
      <c r="Z75" s="330"/>
      <c r="AA75" s="330" t="s">
        <v>126</v>
      </c>
      <c r="AB75" s="330" t="s">
        <v>241</v>
      </c>
      <c r="AC75" s="332">
        <f t="shared" si="61"/>
        <v>128470.601</v>
      </c>
      <c r="AD75" s="470">
        <f t="shared" si="62"/>
        <v>10856</v>
      </c>
      <c r="AE75" s="470">
        <f t="shared" si="63"/>
        <v>56136.800000000003</v>
      </c>
      <c r="AF75" s="333">
        <f t="shared" si="64"/>
        <v>61477.800999999999</v>
      </c>
      <c r="AG75" s="471">
        <f t="shared" si="65"/>
        <v>128470.601</v>
      </c>
      <c r="AH75" s="470">
        <f t="shared" si="66"/>
        <v>0</v>
      </c>
      <c r="AI75" s="470">
        <f>0.8*AR75</f>
        <v>10856</v>
      </c>
      <c r="AJ75" s="470">
        <f t="shared" si="82"/>
        <v>0</v>
      </c>
      <c r="AK75" s="470">
        <f t="shared" si="82"/>
        <v>56136.800000000003</v>
      </c>
      <c r="AL75" s="470">
        <f t="shared" si="82"/>
        <v>0</v>
      </c>
      <c r="AM75" s="470">
        <f t="shared" si="71"/>
        <v>61477.800999999999</v>
      </c>
      <c r="AN75" s="470">
        <f t="shared" si="72"/>
        <v>0</v>
      </c>
      <c r="AO75" s="472">
        <f t="shared" si="73"/>
        <v>145218.80100000001</v>
      </c>
      <c r="AP75" s="472">
        <f t="shared" si="74"/>
        <v>145218.80100000001</v>
      </c>
      <c r="AQ75" s="472">
        <f t="shared" si="75"/>
        <v>0</v>
      </c>
      <c r="AR75" s="472">
        <f>Rappel_2021!BD75*'Données de référence'!$B$3+Rappel_2021!BE75*'Données de référence'!$B$2+Rappel_2021!BF75*'Données de référence'!$B$4+Rappel_2021!BG75</f>
        <v>13570</v>
      </c>
      <c r="AS75" s="472">
        <f t="shared" si="76"/>
        <v>0</v>
      </c>
      <c r="AT75" s="472">
        <f>Rappel_2021!BI75*'Données de référence'!$C$3+Rappel_2021!BJ75*'Données de référence'!$C$2+Rappel_2021!BK75*'Données de référence'!$C$4+Rappel_2021!BL75</f>
        <v>70171</v>
      </c>
      <c r="AU75" s="472">
        <f t="shared" si="77"/>
        <v>0</v>
      </c>
      <c r="AV75" s="472">
        <f t="shared" si="79"/>
        <v>61477.800999999999</v>
      </c>
      <c r="AW75" s="472">
        <f t="shared" si="80"/>
        <v>0</v>
      </c>
      <c r="AX75" s="472">
        <f>Rappel_2021!BN75*'Données de référence'!$D$3+Rappel_2021!BO75*'Données de référence'!$D$2+Rappel_2021!BP75*'Données de référence'!$D$4+Rappel_2021!BQ75</f>
        <v>19480</v>
      </c>
      <c r="AY75" s="472">
        <f t="shared" si="81"/>
        <v>0</v>
      </c>
      <c r="AZ75" s="472">
        <f>Rappel_2021!BS75*'Données de référence'!$D$3+Rappel_2021!BT75*'Données de référence'!$D$2+Rappel_2021!BU75*'Données de référence'!$D$4+Rappel_2021!BV75</f>
        <v>39810</v>
      </c>
      <c r="BA75" s="472">
        <f t="shared" si="78"/>
        <v>0</v>
      </c>
      <c r="BB75" s="472">
        <f>Rappel_2021!BX75*'Données de référence'!$D$3+Rappel_2021!BY75*'Données de référence'!$D$2+Rappel_2021!BZ75*'Données de référence'!$D$4+Rappel_2021!CA75</f>
        <v>0</v>
      </c>
      <c r="BC75" s="472">
        <f t="shared" si="60"/>
        <v>0</v>
      </c>
      <c r="BD75" s="334">
        <v>115</v>
      </c>
      <c r="BE75" s="334"/>
      <c r="BF75" s="334"/>
      <c r="BG75" s="334"/>
      <c r="BH75" s="334"/>
      <c r="BI75" s="339">
        <v>400</v>
      </c>
      <c r="BJ75" s="339">
        <v>300</v>
      </c>
      <c r="BK75" s="339"/>
      <c r="BL75" s="339"/>
      <c r="BM75" s="339"/>
      <c r="BN75" s="340">
        <v>100</v>
      </c>
      <c r="BO75" s="340">
        <v>40</v>
      </c>
      <c r="BP75" s="340"/>
      <c r="BQ75" s="340"/>
      <c r="BR75" s="340"/>
      <c r="BS75" s="340">
        <v>295</v>
      </c>
      <c r="BT75" s="340"/>
      <c r="BU75" s="340"/>
      <c r="BV75" s="340">
        <v>5000</v>
      </c>
      <c r="BW75" s="340"/>
      <c r="BX75" s="340"/>
      <c r="BY75" s="340"/>
      <c r="BZ75" s="340"/>
      <c r="CA75" s="340"/>
      <c r="CB75" s="340"/>
    </row>
    <row r="76" spans="1:80" s="335" customFormat="1" ht="28.5" customHeight="1" x14ac:dyDescent="0.3">
      <c r="A76" s="330">
        <v>36</v>
      </c>
      <c r="B76" s="330">
        <v>4</v>
      </c>
      <c r="C76" s="330" t="s">
        <v>471</v>
      </c>
      <c r="D76" s="345" t="s">
        <v>170</v>
      </c>
      <c r="E76" s="341" t="s">
        <v>472</v>
      </c>
      <c r="F76" s="526">
        <v>75</v>
      </c>
      <c r="G76" s="529" t="s">
        <v>840</v>
      </c>
      <c r="H76" s="529"/>
      <c r="I76" s="563" t="s">
        <v>473</v>
      </c>
      <c r="J76" s="593" t="s">
        <v>474</v>
      </c>
      <c r="K76" s="514" t="s">
        <v>1096</v>
      </c>
      <c r="L76" s="337" t="s">
        <v>103</v>
      </c>
      <c r="M76" s="337"/>
      <c r="N76" s="337" t="s">
        <v>104</v>
      </c>
      <c r="O76" s="330"/>
      <c r="P76" s="330"/>
      <c r="Q76" s="330"/>
      <c r="R76" s="330"/>
      <c r="S76" s="330" t="s">
        <v>107</v>
      </c>
      <c r="T76" s="330" t="s">
        <v>933</v>
      </c>
      <c r="U76" s="330" t="s">
        <v>393</v>
      </c>
      <c r="V76" s="330" t="s">
        <v>182</v>
      </c>
      <c r="W76" s="330" t="s">
        <v>306</v>
      </c>
      <c r="X76" s="330" t="s">
        <v>182</v>
      </c>
      <c r="Y76" s="330"/>
      <c r="Z76" s="330"/>
      <c r="AA76" s="330" t="s">
        <v>477</v>
      </c>
      <c r="AB76" s="330" t="s">
        <v>241</v>
      </c>
      <c r="AC76" s="332">
        <f t="shared" si="61"/>
        <v>94456.067999999999</v>
      </c>
      <c r="AD76" s="470">
        <f t="shared" si="62"/>
        <v>5664</v>
      </c>
      <c r="AE76" s="470">
        <f t="shared" si="63"/>
        <v>20647</v>
      </c>
      <c r="AF76" s="333">
        <f t="shared" si="64"/>
        <v>68145.067999999999</v>
      </c>
      <c r="AG76" s="471">
        <f t="shared" si="65"/>
        <v>94456.067999999999</v>
      </c>
      <c r="AH76" s="470">
        <f t="shared" si="66"/>
        <v>0</v>
      </c>
      <c r="AI76" s="470">
        <f>0.8*AR76</f>
        <v>5664</v>
      </c>
      <c r="AJ76" s="470">
        <f t="shared" si="82"/>
        <v>0</v>
      </c>
      <c r="AK76" s="470">
        <f t="shared" si="82"/>
        <v>20647</v>
      </c>
      <c r="AL76" s="470">
        <f t="shared" si="82"/>
        <v>0</v>
      </c>
      <c r="AM76" s="470">
        <f t="shared" si="71"/>
        <v>68145.067999999999</v>
      </c>
      <c r="AN76" s="470">
        <f t="shared" si="72"/>
        <v>0</v>
      </c>
      <c r="AO76" s="472">
        <f t="shared" si="73"/>
        <v>101033.818</v>
      </c>
      <c r="AP76" s="472">
        <f t="shared" si="74"/>
        <v>101033.818</v>
      </c>
      <c r="AQ76" s="472">
        <f t="shared" si="75"/>
        <v>0</v>
      </c>
      <c r="AR76" s="472">
        <f>Rappel_2021!BD76*'Données de référence'!$B$3+Rappel_2021!BE76*'Données de référence'!$B$2+Rappel_2021!BF76*'Données de référence'!$B$4+Rappel_2021!BG76</f>
        <v>7080</v>
      </c>
      <c r="AS76" s="472">
        <f t="shared" si="76"/>
        <v>0</v>
      </c>
      <c r="AT76" s="472">
        <f>Rappel_2021!BI76*'Données de référence'!$C$3+Rappel_2021!BJ76*'Données de référence'!$C$2+Rappel_2021!BK76*'Données de référence'!$C$4+Rappel_2021!BL76</f>
        <v>25808.75</v>
      </c>
      <c r="AU76" s="472">
        <f t="shared" si="77"/>
        <v>0</v>
      </c>
      <c r="AV76" s="472">
        <f t="shared" si="79"/>
        <v>68145.067999999999</v>
      </c>
      <c r="AW76" s="472">
        <f t="shared" si="80"/>
        <v>0</v>
      </c>
      <c r="AX76" s="472">
        <f>Rappel_2021!BN76*'Données de référence'!$D$3+Rappel_2021!BO76*'Données de référence'!$D$2+Rappel_2021!BP76*'Données de référence'!$D$4+Rappel_2021!BQ76</f>
        <v>9440</v>
      </c>
      <c r="AY76" s="472">
        <f t="shared" si="81"/>
        <v>0</v>
      </c>
      <c r="AZ76" s="472">
        <f>Rappel_2021!BS76*'Données de référence'!$D$3+Rappel_2021!BT76*'Données de référence'!$D$2+Rappel_2021!BU76*'Données de référence'!$D$4+Rappel_2021!BV76</f>
        <v>16230</v>
      </c>
      <c r="BA76" s="472">
        <f t="shared" si="78"/>
        <v>0</v>
      </c>
      <c r="BB76" s="472">
        <f>Rappel_2021!BX76*'Données de référence'!$D$3+Rappel_2021!BY76*'Données de référence'!$D$2+Rappel_2021!BZ76*'Données de référence'!$D$4+Rappel_2021!CA76</f>
        <v>40050</v>
      </c>
      <c r="BC76" s="472">
        <f t="shared" si="60"/>
        <v>0</v>
      </c>
      <c r="BD76" s="334">
        <v>60</v>
      </c>
      <c r="BE76" s="334"/>
      <c r="BF76" s="334"/>
      <c r="BG76" s="334"/>
      <c r="BH76" s="334"/>
      <c r="BI76" s="339">
        <v>200</v>
      </c>
      <c r="BJ76" s="339">
        <v>75</v>
      </c>
      <c r="BK76" s="339"/>
      <c r="BL76" s="339"/>
      <c r="BM76" s="339"/>
      <c r="BN76" s="340">
        <v>80</v>
      </c>
      <c r="BO76" s="340"/>
      <c r="BP76" s="340"/>
      <c r="BQ76" s="340"/>
      <c r="BR76" s="340"/>
      <c r="BS76" s="340">
        <f>80+50</f>
        <v>130</v>
      </c>
      <c r="BT76" s="340"/>
      <c r="BU76" s="340">
        <v>10</v>
      </c>
      <c r="BV76" s="340"/>
      <c r="BW76" s="340"/>
      <c r="BX76" s="340"/>
      <c r="BY76" s="340"/>
      <c r="BZ76" s="340">
        <v>450</v>
      </c>
      <c r="CA76" s="340"/>
      <c r="CB76" s="340"/>
    </row>
    <row r="77" spans="1:80" s="335" customFormat="1" ht="28" customHeight="1" x14ac:dyDescent="0.3">
      <c r="A77" s="330">
        <v>36</v>
      </c>
      <c r="B77" s="330">
        <v>4</v>
      </c>
      <c r="C77" s="330" t="s">
        <v>471</v>
      </c>
      <c r="D77" s="330" t="s">
        <v>170</v>
      </c>
      <c r="E77" s="345" t="s">
        <v>472</v>
      </c>
      <c r="F77" s="526">
        <v>76</v>
      </c>
      <c r="G77" s="529" t="s">
        <v>840</v>
      </c>
      <c r="H77" s="529"/>
      <c r="I77" s="563" t="s">
        <v>478</v>
      </c>
      <c r="J77" s="571" t="s">
        <v>479</v>
      </c>
      <c r="K77" s="559" t="s">
        <v>1097</v>
      </c>
      <c r="L77" s="337" t="s">
        <v>103</v>
      </c>
      <c r="M77" s="337"/>
      <c r="N77" s="337" t="s">
        <v>104</v>
      </c>
      <c r="O77" s="330"/>
      <c r="P77" s="330"/>
      <c r="Q77" s="330"/>
      <c r="R77" s="330"/>
      <c r="S77" s="330" t="s">
        <v>825</v>
      </c>
      <c r="T77" s="330" t="s">
        <v>182</v>
      </c>
      <c r="U77" s="330" t="s">
        <v>298</v>
      </c>
      <c r="V77" s="330" t="s">
        <v>182</v>
      </c>
      <c r="W77" s="330"/>
      <c r="X77" s="330"/>
      <c r="Y77" s="330"/>
      <c r="Z77" s="330"/>
      <c r="AA77" s="330" t="s">
        <v>477</v>
      </c>
      <c r="AB77" s="330" t="s">
        <v>241</v>
      </c>
      <c r="AC77" s="332">
        <f t="shared" si="61"/>
        <v>72583</v>
      </c>
      <c r="AD77" s="470">
        <f t="shared" si="62"/>
        <v>0</v>
      </c>
      <c r="AE77" s="470">
        <f t="shared" si="63"/>
        <v>0</v>
      </c>
      <c r="AF77" s="333">
        <f t="shared" si="64"/>
        <v>72583</v>
      </c>
      <c r="AG77" s="471">
        <f t="shared" si="65"/>
        <v>72583</v>
      </c>
      <c r="AH77" s="470">
        <f t="shared" si="66"/>
        <v>0</v>
      </c>
      <c r="AI77" s="470">
        <f>0.8*AR77</f>
        <v>0</v>
      </c>
      <c r="AJ77" s="470">
        <f t="shared" si="82"/>
        <v>0</v>
      </c>
      <c r="AK77" s="470">
        <f t="shared" si="82"/>
        <v>0</v>
      </c>
      <c r="AL77" s="470">
        <f t="shared" si="82"/>
        <v>0</v>
      </c>
      <c r="AM77" s="470">
        <f t="shared" si="71"/>
        <v>72583</v>
      </c>
      <c r="AN77" s="470">
        <f t="shared" si="72"/>
        <v>0</v>
      </c>
      <c r="AO77" s="472">
        <f t="shared" si="73"/>
        <v>72583</v>
      </c>
      <c r="AP77" s="472">
        <f t="shared" si="74"/>
        <v>72583</v>
      </c>
      <c r="AQ77" s="472">
        <f t="shared" si="75"/>
        <v>0</v>
      </c>
      <c r="AR77" s="472">
        <f>Rappel_2021!BD77*'Données de référence'!$B$3+Rappel_2021!BE77*'Données de référence'!$B$2+Rappel_2021!BF77*'Données de référence'!$B$4+Rappel_2021!BG77</f>
        <v>0</v>
      </c>
      <c r="AS77" s="472">
        <f t="shared" si="76"/>
        <v>0</v>
      </c>
      <c r="AT77" s="472">
        <f>Rappel_2021!BI77*'Données de référence'!$C$3+Rappel_2021!BJ77*'Données de référence'!$C$2+Rappel_2021!BK77*'Données de référence'!$C$4+Rappel_2021!BL77</f>
        <v>0</v>
      </c>
      <c r="AU77" s="472">
        <f t="shared" si="77"/>
        <v>0</v>
      </c>
      <c r="AV77" s="472">
        <f t="shared" si="79"/>
        <v>72583</v>
      </c>
      <c r="AW77" s="472">
        <f t="shared" si="80"/>
        <v>0</v>
      </c>
      <c r="AX77" s="472">
        <f>Rappel_2021!BN77*'Données de référence'!$D$3+Rappel_2021!BO77*'Données de référence'!$D$2+Rappel_2021!BP77*'Données de référence'!$D$4+Rappel_2021!BQ77</f>
        <v>0</v>
      </c>
      <c r="AY77" s="472">
        <f t="shared" si="81"/>
        <v>0</v>
      </c>
      <c r="AZ77" s="472">
        <f>Rappel_2021!BS77*'Données de référence'!$D$3+Rappel_2021!BT77*'Données de référence'!$D$2+Rappel_2021!BU77*'Données de référence'!$D$4+Rappel_2021!BV77</f>
        <v>0</v>
      </c>
      <c r="BA77" s="472">
        <f t="shared" si="78"/>
        <v>0</v>
      </c>
      <c r="BB77" s="472">
        <f>Rappel_2021!BX77*'Données de référence'!$D$3+Rappel_2021!BY77*'Données de référence'!$D$2+Rappel_2021!BZ77*'Données de référence'!$D$4+Rappel_2021!CA77</f>
        <v>70000</v>
      </c>
      <c r="BC77" s="472">
        <f t="shared" si="60"/>
        <v>0</v>
      </c>
      <c r="BD77" s="334"/>
      <c r="BE77" s="334"/>
      <c r="BF77" s="334"/>
      <c r="BG77" s="334"/>
      <c r="BH77" s="334"/>
      <c r="BI77" s="339"/>
      <c r="BJ77" s="339"/>
      <c r="BK77" s="339"/>
      <c r="BL77" s="339"/>
      <c r="BM77" s="339"/>
      <c r="BN77" s="340"/>
      <c r="BO77" s="340"/>
      <c r="BP77" s="340"/>
      <c r="BQ77" s="340"/>
      <c r="BR77" s="340"/>
      <c r="BS77" s="340"/>
      <c r="BT77" s="340"/>
      <c r="BU77" s="340"/>
      <c r="BV77" s="340"/>
      <c r="BW77" s="340"/>
      <c r="BX77" s="340"/>
      <c r="BY77" s="340"/>
      <c r="BZ77" s="340"/>
      <c r="CA77" s="340">
        <v>70000</v>
      </c>
      <c r="CB77" s="340"/>
    </row>
    <row r="78" spans="1:80" ht="28.5" customHeight="1" x14ac:dyDescent="0.3">
      <c r="A78" s="302"/>
      <c r="B78" s="302"/>
      <c r="C78" s="302"/>
      <c r="D78" s="302"/>
      <c r="E78" s="302"/>
      <c r="F78" s="302"/>
      <c r="G78" s="302"/>
      <c r="H78" s="302"/>
      <c r="I78" s="302"/>
      <c r="J78" s="302"/>
      <c r="K78" s="302" t="s">
        <v>826</v>
      </c>
      <c r="L78" s="302"/>
      <c r="M78" s="302"/>
      <c r="N78" s="302"/>
      <c r="O78" s="302"/>
      <c r="P78" s="302"/>
      <c r="Q78" s="302"/>
      <c r="R78" s="302"/>
      <c r="S78" s="302"/>
      <c r="T78" s="302"/>
      <c r="U78" s="302"/>
      <c r="V78" s="302"/>
      <c r="W78" s="302"/>
      <c r="X78" s="302"/>
      <c r="Y78" s="302"/>
      <c r="Z78" s="302"/>
      <c r="AA78" s="302"/>
      <c r="AB78" s="302"/>
      <c r="AC78" s="303">
        <f>SUM(AC2:AC77)</f>
        <v>5302770.3161999984</v>
      </c>
      <c r="AD78" s="303">
        <f>SUM(AD2:AD77)</f>
        <v>1060488</v>
      </c>
      <c r="AE78" s="303">
        <f>SUM(AE2:AE77)</f>
        <v>532774.64</v>
      </c>
      <c r="AF78" s="303">
        <f>SUBTOTAL(9,AF2:AF77)</f>
        <v>3709507.6761999992</v>
      </c>
      <c r="AG78" s="304">
        <f t="shared" ref="AG78:CB78" si="83">SUM(AG2:AG77)</f>
        <v>4654472.3161999984</v>
      </c>
      <c r="AH78" s="304">
        <f t="shared" si="83"/>
        <v>648298</v>
      </c>
      <c r="AI78" s="304">
        <f t="shared" si="83"/>
        <v>892488</v>
      </c>
      <c r="AJ78" s="304">
        <f t="shared" si="83"/>
        <v>168000</v>
      </c>
      <c r="AK78" s="304">
        <f t="shared" si="83"/>
        <v>487974.64</v>
      </c>
      <c r="AL78" s="304">
        <f t="shared" si="83"/>
        <v>44800</v>
      </c>
      <c r="AM78" s="304">
        <f t="shared" si="83"/>
        <v>3274009.6761999992</v>
      </c>
      <c r="AN78" s="304">
        <f t="shared" si="83"/>
        <v>435498</v>
      </c>
      <c r="AO78" s="480">
        <f t="shared" si="83"/>
        <v>5691085.9761999995</v>
      </c>
      <c r="AP78" s="480">
        <f t="shared" si="83"/>
        <v>4989587.9761999985</v>
      </c>
      <c r="AQ78" s="480">
        <f t="shared" si="83"/>
        <v>701498</v>
      </c>
      <c r="AR78" s="480">
        <f t="shared" si="83"/>
        <v>1105610</v>
      </c>
      <c r="AS78" s="480">
        <f t="shared" si="83"/>
        <v>210000</v>
      </c>
      <c r="AT78" s="480">
        <f t="shared" si="83"/>
        <v>609968.29999999993</v>
      </c>
      <c r="AU78" s="480">
        <f t="shared" si="83"/>
        <v>56000</v>
      </c>
      <c r="AV78" s="480">
        <f t="shared" si="83"/>
        <v>3274009.6761999992</v>
      </c>
      <c r="AW78" s="480">
        <f t="shared" si="83"/>
        <v>435498</v>
      </c>
      <c r="AX78" s="480">
        <f t="shared" si="83"/>
        <v>1159210</v>
      </c>
      <c r="AY78" s="480">
        <f t="shared" si="83"/>
        <v>320000</v>
      </c>
      <c r="AZ78" s="480">
        <f t="shared" si="83"/>
        <v>1509998</v>
      </c>
      <c r="BA78" s="480">
        <f t="shared" si="83"/>
        <v>100000</v>
      </c>
      <c r="BB78" s="480">
        <f t="shared" si="83"/>
        <v>488290</v>
      </c>
      <c r="BC78" s="480">
        <f t="shared" si="83"/>
        <v>0</v>
      </c>
      <c r="BD78" s="481">
        <f t="shared" si="83"/>
        <v>5055</v>
      </c>
      <c r="BE78" s="481">
        <f t="shared" si="83"/>
        <v>0</v>
      </c>
      <c r="BF78" s="481">
        <f t="shared" si="83"/>
        <v>4490</v>
      </c>
      <c r="BG78" s="481">
        <f>SUM(BG2:BG77)</f>
        <v>114000</v>
      </c>
      <c r="BH78" s="481">
        <f t="shared" si="83"/>
        <v>210000</v>
      </c>
      <c r="BI78" s="482">
        <f t="shared" si="83"/>
        <v>3035</v>
      </c>
      <c r="BJ78" s="482">
        <f t="shared" si="83"/>
        <v>1955</v>
      </c>
      <c r="BK78" s="482">
        <f t="shared" si="83"/>
        <v>1375</v>
      </c>
      <c r="BL78" s="482">
        <f t="shared" si="83"/>
        <v>36500</v>
      </c>
      <c r="BM78" s="482">
        <f t="shared" si="83"/>
        <v>56000</v>
      </c>
      <c r="BN78" s="483">
        <f t="shared" si="83"/>
        <v>6975</v>
      </c>
      <c r="BO78" s="483">
        <f t="shared" si="83"/>
        <v>80</v>
      </c>
      <c r="BP78" s="483">
        <f t="shared" si="83"/>
        <v>1200</v>
      </c>
      <c r="BQ78" s="483">
        <f t="shared" si="83"/>
        <v>214000</v>
      </c>
      <c r="BR78" s="483">
        <f t="shared" si="83"/>
        <v>320000</v>
      </c>
      <c r="BS78" s="483">
        <f t="shared" si="83"/>
        <v>6670</v>
      </c>
      <c r="BT78" s="483">
        <f t="shared" si="83"/>
        <v>0</v>
      </c>
      <c r="BU78" s="483">
        <f t="shared" si="83"/>
        <v>4842</v>
      </c>
      <c r="BV78" s="483">
        <f t="shared" si="83"/>
        <v>292000</v>
      </c>
      <c r="BW78" s="483">
        <f t="shared" si="83"/>
        <v>100000</v>
      </c>
      <c r="BX78" s="483">
        <f t="shared" si="83"/>
        <v>0</v>
      </c>
      <c r="BY78" s="483">
        <f t="shared" si="83"/>
        <v>1510</v>
      </c>
      <c r="BZ78" s="483">
        <f t="shared" si="83"/>
        <v>1330</v>
      </c>
      <c r="CA78" s="483">
        <f t="shared" si="83"/>
        <v>80000</v>
      </c>
      <c r="CB78" s="483">
        <f t="shared" si="83"/>
        <v>0</v>
      </c>
    </row>
    <row r="79" spans="1:80" ht="15.75" customHeight="1" x14ac:dyDescent="0.3">
      <c r="N79" s="305"/>
      <c r="O79" s="305"/>
      <c r="P79" s="305"/>
      <c r="Q79" s="305"/>
      <c r="R79" s="305"/>
      <c r="S79" s="306"/>
      <c r="W79" s="307"/>
      <c r="AA79" s="308"/>
      <c r="AB79" s="309"/>
      <c r="AC79" s="702"/>
      <c r="AE79" s="292"/>
      <c r="AF79" s="292"/>
      <c r="AG79" s="310"/>
      <c r="AH79" s="311"/>
      <c r="AI79" s="312"/>
      <c r="AJ79" s="313"/>
      <c r="AK79" s="312"/>
      <c r="AL79" s="313"/>
      <c r="AM79" s="314"/>
      <c r="AN79" s="308"/>
      <c r="AR79" s="315"/>
      <c r="AZ79" s="587"/>
      <c r="BD79" s="316">
        <f>(BD78+BE78+BF78)/1500</f>
        <v>6.3633333333333333</v>
      </c>
      <c r="BG79" s="316">
        <f>0.8*BG78</f>
        <v>91200</v>
      </c>
      <c r="BI79" s="316">
        <f>(BI78+BJ78+BK78)/1500</f>
        <v>4.2433333333333332</v>
      </c>
      <c r="BL79" s="316">
        <f>0.8*BL78</f>
        <v>29200</v>
      </c>
      <c r="BN79" s="316">
        <f>(BN78+BO78+BP78+BS78+BT78+BU78+BX78+BY78+BZ78)/1500</f>
        <v>15.071333333333333</v>
      </c>
      <c r="BQ79" s="317">
        <f>BQ78+BV78+CA78</f>
        <v>586000</v>
      </c>
    </row>
    <row r="80" spans="1:80" ht="20.25" customHeight="1" x14ac:dyDescent="0.3">
      <c r="N80" s="318"/>
      <c r="O80" s="305"/>
      <c r="P80" s="305"/>
      <c r="Q80" s="305"/>
      <c r="R80" s="305"/>
      <c r="S80" s="306"/>
      <c r="AA80" s="484"/>
      <c r="AB80" s="543" t="s">
        <v>1098</v>
      </c>
      <c r="AC80" s="544">
        <f>AC78-AC81</f>
        <v>2770.3161999983713</v>
      </c>
      <c r="AD80" s="544">
        <f t="shared" ref="AD80:AF80" si="84">AD78-AD81</f>
        <v>488</v>
      </c>
      <c r="AE80" s="544">
        <f t="shared" si="84"/>
        <v>2774.640000000014</v>
      </c>
      <c r="AF80" s="544">
        <f t="shared" si="84"/>
        <v>-492.32380000082776</v>
      </c>
      <c r="AG80" s="319"/>
      <c r="AH80" s="308"/>
      <c r="AI80" s="308"/>
      <c r="AJ80" s="308"/>
      <c r="AK80" s="308"/>
      <c r="AL80" s="308"/>
      <c r="AM80" s="308"/>
      <c r="AN80" s="308"/>
      <c r="BD80" s="316" t="s">
        <v>833</v>
      </c>
      <c r="BG80" s="316" t="s">
        <v>834</v>
      </c>
      <c r="BI80" s="316" t="s">
        <v>833</v>
      </c>
      <c r="BL80" s="316" t="s">
        <v>834</v>
      </c>
      <c r="BN80" s="317" t="s">
        <v>833</v>
      </c>
      <c r="BQ80" s="316" t="s">
        <v>834</v>
      </c>
    </row>
    <row r="81" spans="14:66" ht="43.5" customHeight="1" x14ac:dyDescent="0.3">
      <c r="N81" s="305"/>
      <c r="O81" s="305"/>
      <c r="P81" s="305"/>
      <c r="Q81" s="305"/>
      <c r="R81" s="305"/>
      <c r="S81" s="306"/>
      <c r="Z81" s="320"/>
      <c r="AA81" s="778" t="s">
        <v>1099</v>
      </c>
      <c r="AB81" s="778"/>
      <c r="AC81" s="321">
        <v>5300000</v>
      </c>
      <c r="AD81" s="321">
        <v>1060000</v>
      </c>
      <c r="AE81" s="321">
        <v>530000</v>
      </c>
      <c r="AF81" s="321">
        <v>3710000</v>
      </c>
      <c r="BD81" s="292">
        <f>BD79*1500</f>
        <v>9545</v>
      </c>
      <c r="BI81" s="292">
        <f>BI79*1500</f>
        <v>6365</v>
      </c>
      <c r="BN81" s="322">
        <f>BN79*1500</f>
        <v>22607</v>
      </c>
    </row>
    <row r="82" spans="14:66" ht="43.5" customHeight="1" x14ac:dyDescent="0.3">
      <c r="N82" s="305"/>
      <c r="O82" s="305"/>
      <c r="P82" s="305"/>
      <c r="Q82" s="305"/>
      <c r="R82" s="305"/>
      <c r="S82" s="306"/>
      <c r="AA82" s="779" t="s">
        <v>1100</v>
      </c>
      <c r="AB82" s="779"/>
      <c r="AC82" s="321">
        <v>5000000</v>
      </c>
      <c r="AD82" s="321">
        <v>1000000</v>
      </c>
      <c r="AE82" s="321">
        <v>500000</v>
      </c>
      <c r="AF82" s="321">
        <v>3500000</v>
      </c>
      <c r="AI82" s="324">
        <f>AI79+AK79+AM79</f>
        <v>0</v>
      </c>
      <c r="AJ82" s="322">
        <f>BG79+BL79+BQ79</f>
        <v>706400</v>
      </c>
      <c r="AK82" s="323">
        <f>AJ79+AL79</f>
        <v>0</v>
      </c>
      <c r="BD82" s="322">
        <f>BD81+BI81+BN81</f>
        <v>38517</v>
      </c>
      <c r="BN82" s="322"/>
    </row>
    <row r="83" spans="14:66" ht="43.5" customHeight="1" x14ac:dyDescent="0.3">
      <c r="N83" s="318"/>
      <c r="O83" s="305"/>
      <c r="P83" s="325"/>
      <c r="Q83" s="325"/>
      <c r="R83" s="325"/>
      <c r="S83" s="306"/>
      <c r="AA83" s="545" t="s">
        <v>1101</v>
      </c>
      <c r="AB83" s="546"/>
      <c r="AC83" s="547">
        <v>4246193.6000000006</v>
      </c>
      <c r="AD83" s="547">
        <v>850451.2</v>
      </c>
      <c r="AE83" s="547">
        <v>426735.3600000001</v>
      </c>
      <c r="AF83" s="547">
        <v>2968612</v>
      </c>
      <c r="BD83" s="596">
        <f>BD79+BI79+BN79</f>
        <v>25.677999999999997</v>
      </c>
      <c r="BN83" s="322"/>
    </row>
    <row r="84" spans="14:66" ht="43.5" customHeight="1" x14ac:dyDescent="0.3">
      <c r="N84" s="305"/>
      <c r="O84" s="305"/>
      <c r="P84" s="325"/>
      <c r="Q84" s="325"/>
      <c r="R84" s="325"/>
      <c r="S84" s="306"/>
    </row>
    <row r="85" spans="14:66" ht="43.5" customHeight="1" x14ac:dyDescent="0.3">
      <c r="N85" s="305"/>
      <c r="O85" s="305"/>
      <c r="P85" s="318"/>
      <c r="Q85" s="318"/>
      <c r="R85" s="318"/>
      <c r="S85" s="306"/>
    </row>
    <row r="86" spans="14:66" ht="43.5" customHeight="1" x14ac:dyDescent="0.3">
      <c r="N86" s="305"/>
      <c r="O86" s="305"/>
      <c r="P86" s="318"/>
      <c r="Q86" s="318"/>
      <c r="R86" s="318"/>
      <c r="S86" s="306"/>
    </row>
    <row r="87" spans="14:66" ht="43.5" customHeight="1" x14ac:dyDescent="0.3">
      <c r="N87" s="305"/>
      <c r="O87" s="305"/>
      <c r="P87" s="318"/>
      <c r="Q87" s="318"/>
      <c r="R87" s="318"/>
      <c r="S87" s="306"/>
    </row>
    <row r="88" spans="14:66" ht="43.5" customHeight="1" x14ac:dyDescent="0.3">
      <c r="N88" s="305"/>
      <c r="O88" s="318"/>
      <c r="P88" s="325"/>
      <c r="Q88" s="325"/>
      <c r="R88" s="325"/>
      <c r="S88" s="306"/>
    </row>
    <row r="89" spans="14:66" ht="43.5" customHeight="1" x14ac:dyDescent="0.3">
      <c r="N89" s="305"/>
      <c r="O89" s="326"/>
      <c r="P89" s="305"/>
      <c r="Q89" s="305"/>
      <c r="R89" s="305"/>
      <c r="S89" s="306"/>
    </row>
    <row r="90" spans="14:66" ht="43.5" customHeight="1" x14ac:dyDescent="0.3">
      <c r="N90" s="318"/>
      <c r="O90" s="305"/>
      <c r="P90" s="305"/>
      <c r="Q90" s="305"/>
      <c r="R90" s="305"/>
      <c r="S90" s="306"/>
    </row>
    <row r="91" spans="14:66" ht="43.5" customHeight="1" x14ac:dyDescent="0.3">
      <c r="N91" s="305"/>
      <c r="O91" s="305"/>
      <c r="P91" s="305"/>
      <c r="Q91" s="305"/>
      <c r="R91" s="305"/>
      <c r="S91" s="306"/>
    </row>
    <row r="92" spans="14:66" ht="43.5" customHeight="1" x14ac:dyDescent="0.3">
      <c r="N92" s="305"/>
      <c r="O92" s="305"/>
      <c r="P92" s="305"/>
      <c r="Q92" s="305"/>
      <c r="R92" s="305"/>
      <c r="S92" s="306"/>
    </row>
    <row r="93" spans="14:66" ht="43.5" customHeight="1" x14ac:dyDescent="0.3">
      <c r="N93" s="305"/>
      <c r="O93" s="318"/>
      <c r="P93" s="305"/>
      <c r="Q93" s="305"/>
      <c r="R93" s="305"/>
      <c r="S93" s="306"/>
    </row>
    <row r="94" spans="14:66" ht="43.5" customHeight="1" x14ac:dyDescent="0.3">
      <c r="N94" s="305"/>
      <c r="O94" s="305"/>
      <c r="P94" s="305"/>
      <c r="Q94" s="305"/>
      <c r="R94" s="305"/>
      <c r="S94" s="306"/>
    </row>
    <row r="95" spans="14:66" ht="43.5" customHeight="1" x14ac:dyDescent="0.3">
      <c r="N95" s="305"/>
      <c r="O95" s="305"/>
      <c r="P95" s="305"/>
      <c r="Q95" s="305"/>
      <c r="R95" s="305"/>
      <c r="S95" s="306"/>
    </row>
    <row r="96" spans="14:66" ht="43.5" customHeight="1" x14ac:dyDescent="0.3">
      <c r="N96" s="305"/>
      <c r="O96" s="318"/>
      <c r="P96" s="327"/>
      <c r="Q96" s="327"/>
      <c r="R96" s="327"/>
      <c r="S96" s="306"/>
    </row>
    <row r="97" spans="14:19" ht="43.5" customHeight="1" x14ac:dyDescent="0.3">
      <c r="N97" s="305"/>
      <c r="O97" s="318"/>
      <c r="P97" s="327"/>
      <c r="Q97" s="327"/>
      <c r="R97" s="327"/>
      <c r="S97" s="306"/>
    </row>
    <row r="98" spans="14:19" ht="43.5" customHeight="1" x14ac:dyDescent="0.3">
      <c r="N98" s="318"/>
      <c r="O98" s="305"/>
      <c r="P98" s="325"/>
      <c r="Q98" s="325"/>
      <c r="R98" s="325"/>
      <c r="S98" s="306"/>
    </row>
    <row r="99" spans="14:19" ht="43.5" customHeight="1" x14ac:dyDescent="0.3">
      <c r="N99" s="318"/>
      <c r="O99" s="318"/>
      <c r="P99" s="325"/>
      <c r="Q99" s="325"/>
      <c r="R99" s="325"/>
      <c r="S99" s="306"/>
    </row>
    <row r="100" spans="14:19" ht="43.5" customHeight="1" x14ac:dyDescent="0.3">
      <c r="N100" s="318"/>
      <c r="O100" s="318"/>
      <c r="P100" s="305"/>
      <c r="Q100" s="305"/>
      <c r="R100" s="305"/>
      <c r="S100" s="306"/>
    </row>
    <row r="101" spans="14:19" ht="43.5" customHeight="1" x14ac:dyDescent="0.3">
      <c r="N101" s="318"/>
      <c r="O101" s="318"/>
      <c r="P101" s="305"/>
      <c r="Q101" s="305"/>
      <c r="R101" s="305"/>
      <c r="S101" s="306"/>
    </row>
    <row r="102" spans="14:19" ht="43.5" customHeight="1" x14ac:dyDescent="0.3">
      <c r="N102" s="305"/>
      <c r="O102" s="305"/>
      <c r="P102" s="305"/>
      <c r="Q102" s="305"/>
      <c r="R102" s="305"/>
      <c r="S102" s="306"/>
    </row>
    <row r="103" spans="14:19" ht="43.5" customHeight="1" x14ac:dyDescent="0.3">
      <c r="N103" s="318"/>
      <c r="O103" s="305"/>
      <c r="P103" s="305"/>
      <c r="Q103" s="305"/>
      <c r="R103" s="305"/>
      <c r="S103" s="306"/>
    </row>
    <row r="104" spans="14:19" ht="43.5" customHeight="1" x14ac:dyDescent="0.3">
      <c r="N104" s="305"/>
      <c r="O104" s="305"/>
      <c r="P104" s="318"/>
      <c r="Q104" s="318"/>
      <c r="R104" s="318"/>
      <c r="S104" s="306"/>
    </row>
    <row r="105" spans="14:19" ht="43.5" customHeight="1" x14ac:dyDescent="0.3">
      <c r="N105" s="318"/>
      <c r="O105" s="318"/>
      <c r="P105" s="318"/>
      <c r="Q105" s="318"/>
      <c r="R105" s="318"/>
      <c r="S105" s="306"/>
    </row>
    <row r="106" spans="14:19" ht="43.5" customHeight="1" x14ac:dyDescent="0.3">
      <c r="N106" s="318"/>
      <c r="O106" s="318"/>
      <c r="P106" s="318"/>
      <c r="Q106" s="318"/>
      <c r="R106" s="318"/>
      <c r="S106" s="306"/>
    </row>
    <row r="107" spans="14:19" ht="43.5" customHeight="1" x14ac:dyDescent="0.3">
      <c r="N107" s="318"/>
      <c r="O107" s="318"/>
      <c r="P107" s="318"/>
      <c r="Q107" s="318"/>
      <c r="R107" s="318"/>
      <c r="S107" s="306"/>
    </row>
    <row r="108" spans="14:19" ht="43.5" customHeight="1" x14ac:dyDescent="0.3">
      <c r="N108" s="326"/>
      <c r="O108" s="318"/>
      <c r="P108" s="326"/>
      <c r="Q108" s="326"/>
      <c r="R108" s="326"/>
      <c r="S108" s="306"/>
    </row>
    <row r="109" spans="14:19" ht="43.5" customHeight="1" x14ac:dyDescent="0.3">
      <c r="N109" s="318"/>
      <c r="O109" s="318"/>
      <c r="P109" s="318"/>
      <c r="Q109" s="318"/>
      <c r="R109" s="318"/>
      <c r="S109" s="306"/>
    </row>
    <row r="110" spans="14:19" ht="43.5" customHeight="1" x14ac:dyDescent="0.3">
      <c r="N110" s="318"/>
      <c r="O110" s="305"/>
      <c r="P110" s="305"/>
      <c r="Q110" s="305"/>
      <c r="R110" s="305"/>
      <c r="S110" s="306"/>
    </row>
    <row r="111" spans="14:19" ht="43.5" customHeight="1" x14ac:dyDescent="0.3">
      <c r="N111" s="318"/>
      <c r="O111" s="318"/>
      <c r="P111" s="318"/>
      <c r="Q111" s="318"/>
      <c r="R111" s="318"/>
      <c r="S111" s="328"/>
    </row>
    <row r="112" spans="14:19" ht="43.5" customHeight="1" x14ac:dyDescent="0.3">
      <c r="N112" s="318"/>
      <c r="O112" s="318"/>
      <c r="P112" s="318"/>
      <c r="Q112" s="318"/>
      <c r="R112" s="318"/>
      <c r="S112" s="318"/>
    </row>
    <row r="113" spans="14:19" ht="43.5" customHeight="1" x14ac:dyDescent="0.3">
      <c r="N113" s="318"/>
      <c r="O113" s="318"/>
      <c r="P113" s="318"/>
      <c r="Q113" s="318"/>
      <c r="R113" s="318"/>
      <c r="S113" s="318"/>
    </row>
    <row r="114" spans="14:19" ht="43.5" customHeight="1" x14ac:dyDescent="0.3">
      <c r="N114" s="318"/>
      <c r="O114" s="318"/>
      <c r="P114" s="318"/>
      <c r="Q114" s="318"/>
      <c r="R114" s="318"/>
      <c r="S114" s="318"/>
    </row>
    <row r="115" spans="14:19" ht="43.5" customHeight="1" x14ac:dyDescent="0.3">
      <c r="N115" s="318"/>
      <c r="O115" s="318"/>
      <c r="P115" s="318"/>
      <c r="Q115" s="318"/>
      <c r="R115" s="318"/>
      <c r="S115" s="318"/>
    </row>
    <row r="116" spans="14:19" ht="43.5" customHeight="1" x14ac:dyDescent="0.3">
      <c r="N116" s="318"/>
      <c r="O116" s="318"/>
      <c r="P116" s="318"/>
      <c r="Q116" s="318"/>
      <c r="R116" s="318"/>
      <c r="S116" s="318"/>
    </row>
    <row r="117" spans="14:19" ht="43.5" customHeight="1" x14ac:dyDescent="0.3">
      <c r="N117" s="318"/>
      <c r="O117" s="318"/>
      <c r="P117" s="318"/>
      <c r="Q117" s="318"/>
      <c r="R117" s="318"/>
      <c r="S117" s="318"/>
    </row>
    <row r="118" spans="14:19" ht="43.5" customHeight="1" x14ac:dyDescent="0.3">
      <c r="N118" s="318"/>
      <c r="O118" s="318"/>
      <c r="P118" s="318"/>
      <c r="Q118" s="318"/>
      <c r="R118" s="318"/>
      <c r="S118" s="318"/>
    </row>
    <row r="119" spans="14:19" ht="43.5" customHeight="1" x14ac:dyDescent="0.3">
      <c r="N119" s="318"/>
      <c r="O119" s="318"/>
      <c r="P119" s="318"/>
      <c r="Q119" s="318"/>
      <c r="R119" s="318"/>
      <c r="S119" s="318"/>
    </row>
    <row r="120" spans="14:19" ht="43.5" customHeight="1" x14ac:dyDescent="0.3">
      <c r="N120" s="318"/>
      <c r="O120" s="318"/>
      <c r="P120" s="318"/>
      <c r="Q120" s="318"/>
      <c r="R120" s="318"/>
      <c r="S120" s="318"/>
    </row>
    <row r="121" spans="14:19" ht="43.5" customHeight="1" x14ac:dyDescent="0.3">
      <c r="N121" s="318"/>
      <c r="O121" s="318"/>
      <c r="P121" s="318"/>
      <c r="Q121" s="318"/>
      <c r="R121" s="318"/>
      <c r="S121" s="318"/>
    </row>
    <row r="122" spans="14:19" ht="43.5" customHeight="1" x14ac:dyDescent="0.3">
      <c r="N122" s="318"/>
      <c r="O122" s="318"/>
      <c r="P122" s="318"/>
      <c r="Q122" s="318"/>
      <c r="R122" s="318"/>
      <c r="S122" s="318"/>
    </row>
    <row r="123" spans="14:19" ht="43.5" customHeight="1" x14ac:dyDescent="0.3">
      <c r="N123" s="318"/>
      <c r="O123" s="318"/>
      <c r="P123" s="318"/>
      <c r="Q123" s="318"/>
      <c r="R123" s="318"/>
      <c r="S123" s="318"/>
    </row>
    <row r="124" spans="14:19" ht="43.5" customHeight="1" x14ac:dyDescent="0.3">
      <c r="N124" s="318"/>
      <c r="O124" s="318"/>
      <c r="P124" s="318"/>
      <c r="Q124" s="318"/>
      <c r="R124" s="318"/>
      <c r="S124" s="318"/>
    </row>
    <row r="125" spans="14:19" ht="43.5" customHeight="1" x14ac:dyDescent="0.3">
      <c r="N125" s="318"/>
      <c r="O125" s="318"/>
      <c r="P125" s="318"/>
      <c r="Q125" s="318"/>
      <c r="R125" s="318"/>
      <c r="S125" s="318"/>
    </row>
    <row r="126" spans="14:19" ht="43.5" customHeight="1" x14ac:dyDescent="0.3">
      <c r="N126" s="318"/>
      <c r="O126" s="318"/>
      <c r="P126" s="318"/>
      <c r="Q126" s="318"/>
      <c r="R126" s="318"/>
      <c r="S126" s="318"/>
    </row>
    <row r="127" spans="14:19" ht="43.5" customHeight="1" x14ac:dyDescent="0.3">
      <c r="N127" s="318"/>
      <c r="O127" s="318"/>
      <c r="P127" s="318"/>
      <c r="Q127" s="318"/>
      <c r="R127" s="318"/>
      <c r="S127" s="318"/>
    </row>
    <row r="128" spans="14:19" ht="43.5" customHeight="1" x14ac:dyDescent="0.3">
      <c r="N128" s="318"/>
      <c r="O128" s="318"/>
      <c r="P128" s="318"/>
      <c r="Q128" s="318"/>
      <c r="R128" s="318"/>
      <c r="S128" s="318"/>
    </row>
    <row r="129" spans="14:19" ht="43.5" customHeight="1" x14ac:dyDescent="0.3">
      <c r="N129" s="318"/>
      <c r="O129" s="318"/>
      <c r="P129" s="318"/>
      <c r="Q129" s="318"/>
      <c r="R129" s="318"/>
      <c r="S129" s="318"/>
    </row>
    <row r="130" spans="14:19" ht="43.5" customHeight="1" x14ac:dyDescent="0.3">
      <c r="N130" s="318"/>
      <c r="O130" s="318"/>
      <c r="P130" s="318"/>
      <c r="Q130" s="318"/>
      <c r="R130" s="318"/>
      <c r="S130" s="318"/>
    </row>
    <row r="131" spans="14:19" ht="43.5" customHeight="1" x14ac:dyDescent="0.3">
      <c r="N131" s="318"/>
      <c r="O131" s="318"/>
      <c r="P131" s="318"/>
      <c r="Q131" s="318"/>
      <c r="R131" s="318"/>
      <c r="S131" s="318"/>
    </row>
    <row r="132" spans="14:19" ht="43.5" customHeight="1" x14ac:dyDescent="0.3">
      <c r="N132" s="318"/>
      <c r="O132" s="318"/>
      <c r="P132" s="318"/>
      <c r="Q132" s="318"/>
      <c r="R132" s="318"/>
      <c r="S132" s="318"/>
    </row>
    <row r="133" spans="14:19" ht="43.5" customHeight="1" x14ac:dyDescent="0.3">
      <c r="N133" s="318"/>
      <c r="O133" s="318"/>
      <c r="P133" s="318"/>
      <c r="Q133" s="318"/>
      <c r="R133" s="318"/>
      <c r="S133" s="318"/>
    </row>
    <row r="134" spans="14:19" ht="43.5" customHeight="1" x14ac:dyDescent="0.3">
      <c r="N134" s="318"/>
      <c r="O134" s="318"/>
      <c r="P134" s="318"/>
      <c r="Q134" s="318"/>
      <c r="R134" s="318"/>
      <c r="S134" s="318"/>
    </row>
    <row r="135" spans="14:19" ht="43.5" customHeight="1" x14ac:dyDescent="0.3">
      <c r="N135" s="318"/>
      <c r="O135" s="318"/>
      <c r="P135" s="318"/>
      <c r="Q135" s="318"/>
      <c r="R135" s="318"/>
      <c r="S135" s="318"/>
    </row>
    <row r="136" spans="14:19" ht="43.5" customHeight="1" x14ac:dyDescent="0.3">
      <c r="N136" s="318"/>
      <c r="O136" s="318"/>
      <c r="P136" s="318"/>
      <c r="Q136" s="318"/>
      <c r="R136" s="318"/>
      <c r="S136" s="318"/>
    </row>
    <row r="137" spans="14:19" ht="43.5" customHeight="1" x14ac:dyDescent="0.3">
      <c r="N137" s="318"/>
      <c r="O137" s="318"/>
      <c r="P137" s="318"/>
      <c r="Q137" s="318"/>
      <c r="R137" s="318"/>
      <c r="S137" s="318"/>
    </row>
    <row r="138" spans="14:19" ht="43.5" customHeight="1" x14ac:dyDescent="0.3">
      <c r="N138" s="318"/>
      <c r="O138" s="318"/>
      <c r="P138" s="318"/>
      <c r="Q138" s="318"/>
      <c r="R138" s="318"/>
      <c r="S138" s="318"/>
    </row>
    <row r="139" spans="14:19" ht="43.5" customHeight="1" x14ac:dyDescent="0.3">
      <c r="N139" s="318"/>
      <c r="O139" s="318"/>
      <c r="P139" s="318"/>
      <c r="Q139" s="318"/>
      <c r="R139" s="318"/>
      <c r="S139" s="318"/>
    </row>
    <row r="140" spans="14:19" ht="43.5" customHeight="1" x14ac:dyDescent="0.3">
      <c r="N140" s="318"/>
      <c r="O140" s="318"/>
      <c r="P140" s="318"/>
      <c r="Q140" s="318"/>
      <c r="R140" s="318"/>
      <c r="S140" s="318"/>
    </row>
    <row r="141" spans="14:19" ht="43.5" customHeight="1" x14ac:dyDescent="0.3">
      <c r="N141" s="318"/>
      <c r="O141" s="318"/>
      <c r="P141" s="318"/>
      <c r="Q141" s="318"/>
      <c r="R141" s="318"/>
      <c r="S141" s="318"/>
    </row>
    <row r="142" spans="14:19" ht="43.5" customHeight="1" x14ac:dyDescent="0.3">
      <c r="N142" s="318"/>
      <c r="O142" s="318"/>
      <c r="P142" s="318"/>
      <c r="Q142" s="318"/>
      <c r="R142" s="318"/>
      <c r="S142" s="318"/>
    </row>
    <row r="143" spans="14:19" ht="43.5" customHeight="1" x14ac:dyDescent="0.3">
      <c r="N143" s="318"/>
      <c r="O143" s="318"/>
      <c r="P143" s="318"/>
      <c r="Q143" s="318"/>
      <c r="R143" s="318"/>
      <c r="S143" s="318"/>
    </row>
    <row r="144" spans="14:19" ht="43.5" customHeight="1" x14ac:dyDescent="0.3">
      <c r="N144" s="318"/>
      <c r="O144" s="318"/>
      <c r="P144" s="318"/>
      <c r="Q144" s="318"/>
      <c r="R144" s="318"/>
      <c r="S144" s="318"/>
    </row>
    <row r="145" spans="14:19" ht="43.5" customHeight="1" x14ac:dyDescent="0.3">
      <c r="N145" s="318"/>
      <c r="O145" s="318"/>
      <c r="P145" s="318"/>
      <c r="Q145" s="318"/>
      <c r="R145" s="318"/>
      <c r="S145" s="318"/>
    </row>
    <row r="146" spans="14:19" ht="43.5" customHeight="1" x14ac:dyDescent="0.3">
      <c r="N146" s="318"/>
      <c r="O146" s="318"/>
      <c r="P146" s="318"/>
      <c r="Q146" s="318"/>
      <c r="R146" s="318"/>
      <c r="S146" s="318"/>
    </row>
    <row r="147" spans="14:19" ht="43.5" customHeight="1" x14ac:dyDescent="0.3">
      <c r="N147" s="318"/>
      <c r="O147" s="318"/>
      <c r="P147" s="318"/>
      <c r="Q147" s="318"/>
      <c r="R147" s="318"/>
      <c r="S147" s="318"/>
    </row>
    <row r="148" spans="14:19" ht="43.5" customHeight="1" x14ac:dyDescent="0.3">
      <c r="N148" s="318"/>
      <c r="O148" s="318"/>
      <c r="P148" s="318"/>
      <c r="Q148" s="318"/>
      <c r="R148" s="318"/>
      <c r="S148" s="318"/>
    </row>
    <row r="149" spans="14:19" ht="43.5" customHeight="1" x14ac:dyDescent="0.3">
      <c r="N149" s="318"/>
      <c r="O149" s="318"/>
      <c r="P149" s="318"/>
      <c r="Q149" s="318"/>
      <c r="R149" s="318"/>
      <c r="S149" s="318"/>
    </row>
    <row r="150" spans="14:19" ht="43.5" customHeight="1" x14ac:dyDescent="0.3">
      <c r="N150" s="318"/>
      <c r="O150" s="318"/>
      <c r="P150" s="318"/>
      <c r="Q150" s="318"/>
      <c r="R150" s="318"/>
      <c r="S150" s="318"/>
    </row>
    <row r="151" spans="14:19" ht="43.5" customHeight="1" x14ac:dyDescent="0.3">
      <c r="N151" s="318"/>
      <c r="O151" s="318"/>
      <c r="P151" s="318"/>
      <c r="Q151" s="318"/>
      <c r="R151" s="318"/>
      <c r="S151" s="318"/>
    </row>
    <row r="152" spans="14:19" ht="43.5" customHeight="1" x14ac:dyDescent="0.3">
      <c r="N152" s="318"/>
      <c r="O152" s="318"/>
      <c r="P152" s="318"/>
      <c r="Q152" s="318"/>
      <c r="R152" s="318"/>
      <c r="S152" s="318"/>
    </row>
    <row r="153" spans="14:19" ht="43.5" customHeight="1" x14ac:dyDescent="0.3">
      <c r="N153" s="318"/>
      <c r="O153" s="318"/>
      <c r="P153" s="318"/>
      <c r="Q153" s="318"/>
      <c r="R153" s="318"/>
      <c r="S153" s="318"/>
    </row>
    <row r="154" spans="14:19" ht="43.5" customHeight="1" x14ac:dyDescent="0.3">
      <c r="N154" s="318"/>
      <c r="O154" s="318"/>
      <c r="P154" s="318"/>
      <c r="Q154" s="318"/>
      <c r="R154" s="318"/>
      <c r="S154" s="318"/>
    </row>
    <row r="155" spans="14:19" ht="43.5" customHeight="1" x14ac:dyDescent="0.3">
      <c r="N155" s="318"/>
      <c r="O155" s="318"/>
      <c r="P155" s="318"/>
      <c r="Q155" s="318"/>
      <c r="R155" s="318"/>
      <c r="S155" s="318"/>
    </row>
    <row r="156" spans="14:19" ht="43.5" customHeight="1" x14ac:dyDescent="0.3">
      <c r="N156" s="318"/>
      <c r="O156" s="318"/>
      <c r="P156" s="318"/>
      <c r="Q156" s="318"/>
      <c r="R156" s="318"/>
      <c r="S156" s="318"/>
    </row>
    <row r="157" spans="14:19" ht="43.5" customHeight="1" x14ac:dyDescent="0.3">
      <c r="N157" s="318"/>
      <c r="O157" s="318"/>
      <c r="P157" s="318"/>
      <c r="Q157" s="318"/>
      <c r="R157" s="318"/>
      <c r="S157" s="318"/>
    </row>
    <row r="158" spans="14:19" ht="43.5" customHeight="1" x14ac:dyDescent="0.3">
      <c r="N158" s="318"/>
      <c r="O158" s="318"/>
      <c r="P158" s="318"/>
      <c r="Q158" s="318"/>
      <c r="R158" s="318"/>
      <c r="S158" s="318"/>
    </row>
    <row r="159" spans="14:19" ht="43.5" customHeight="1" x14ac:dyDescent="0.3">
      <c r="N159" s="318"/>
      <c r="O159" s="318"/>
      <c r="P159" s="318"/>
      <c r="Q159" s="318"/>
      <c r="R159" s="318"/>
      <c r="S159" s="318"/>
    </row>
    <row r="160" spans="14:19" ht="43.5" customHeight="1" x14ac:dyDescent="0.3">
      <c r="N160" s="318"/>
      <c r="O160" s="318"/>
      <c r="P160" s="318"/>
      <c r="Q160" s="318"/>
      <c r="R160" s="318"/>
      <c r="S160" s="318"/>
    </row>
    <row r="161" spans="14:19" ht="43.5" customHeight="1" x14ac:dyDescent="0.3">
      <c r="N161" s="318"/>
      <c r="O161" s="318"/>
      <c r="P161" s="318"/>
      <c r="Q161" s="318"/>
      <c r="R161" s="318"/>
      <c r="S161" s="318"/>
    </row>
    <row r="162" spans="14:19" ht="43.5" customHeight="1" x14ac:dyDescent="0.3">
      <c r="N162" s="318"/>
      <c r="O162" s="318"/>
      <c r="P162" s="318"/>
      <c r="Q162" s="318"/>
      <c r="R162" s="318"/>
      <c r="S162" s="318"/>
    </row>
    <row r="163" spans="14:19" ht="43.5" customHeight="1" x14ac:dyDescent="0.3">
      <c r="N163" s="318"/>
      <c r="O163" s="318"/>
      <c r="P163" s="318"/>
      <c r="Q163" s="318"/>
      <c r="R163" s="318"/>
      <c r="S163" s="318"/>
    </row>
    <row r="164" spans="14:19" ht="43.5" customHeight="1" x14ac:dyDescent="0.3">
      <c r="N164" s="318"/>
      <c r="O164" s="318"/>
      <c r="P164" s="318"/>
      <c r="Q164" s="318"/>
      <c r="R164" s="318"/>
      <c r="S164" s="318"/>
    </row>
    <row r="165" spans="14:19" ht="43.5" customHeight="1" x14ac:dyDescent="0.3">
      <c r="N165" s="318"/>
      <c r="O165" s="318"/>
      <c r="P165" s="318"/>
      <c r="Q165" s="318"/>
      <c r="R165" s="318"/>
      <c r="S165" s="318"/>
    </row>
    <row r="166" spans="14:19" ht="43.5" customHeight="1" x14ac:dyDescent="0.3">
      <c r="N166" s="318"/>
      <c r="O166" s="318"/>
      <c r="P166" s="318"/>
      <c r="Q166" s="318"/>
      <c r="R166" s="318"/>
      <c r="S166" s="318"/>
    </row>
    <row r="167" spans="14:19" ht="43.5" customHeight="1" x14ac:dyDescent="0.3">
      <c r="N167" s="318"/>
      <c r="O167" s="318"/>
      <c r="P167" s="318"/>
      <c r="Q167" s="318"/>
      <c r="R167" s="318"/>
      <c r="S167" s="318"/>
    </row>
    <row r="168" spans="14:19" ht="43.5" customHeight="1" x14ac:dyDescent="0.3">
      <c r="N168" s="318"/>
      <c r="O168" s="318"/>
      <c r="P168" s="318"/>
      <c r="Q168" s="318"/>
      <c r="R168" s="318"/>
      <c r="S168" s="318"/>
    </row>
    <row r="169" spans="14:19" ht="43.5" customHeight="1" x14ac:dyDescent="0.3">
      <c r="N169" s="318"/>
      <c r="O169" s="318"/>
      <c r="P169" s="318"/>
      <c r="Q169" s="318"/>
      <c r="R169" s="318"/>
      <c r="S169" s="318"/>
    </row>
    <row r="170" spans="14:19" ht="43.5" customHeight="1" x14ac:dyDescent="0.3">
      <c r="N170" s="318"/>
      <c r="O170" s="318"/>
      <c r="P170" s="318"/>
      <c r="Q170" s="318"/>
      <c r="R170" s="318"/>
      <c r="S170" s="318"/>
    </row>
    <row r="171" spans="14:19" ht="43.5" customHeight="1" x14ac:dyDescent="0.3">
      <c r="N171" s="318"/>
      <c r="O171" s="318"/>
      <c r="P171" s="318"/>
      <c r="Q171" s="318"/>
      <c r="R171" s="318"/>
      <c r="S171" s="318"/>
    </row>
    <row r="172" spans="14:19" ht="43.5" customHeight="1" x14ac:dyDescent="0.3">
      <c r="N172" s="318"/>
      <c r="O172" s="318"/>
      <c r="P172" s="318"/>
      <c r="Q172" s="318"/>
      <c r="R172" s="318"/>
      <c r="S172" s="318"/>
    </row>
    <row r="173" spans="14:19" ht="43.5" customHeight="1" x14ac:dyDescent="0.3">
      <c r="N173" s="318"/>
      <c r="O173" s="318"/>
      <c r="P173" s="318"/>
      <c r="Q173" s="318"/>
      <c r="R173" s="318"/>
      <c r="S173" s="318"/>
    </row>
    <row r="174" spans="14:19" ht="43.5" customHeight="1" x14ac:dyDescent="0.3">
      <c r="N174" s="318"/>
      <c r="O174" s="318"/>
      <c r="P174" s="318"/>
      <c r="Q174" s="318"/>
      <c r="R174" s="318"/>
      <c r="S174" s="318"/>
    </row>
    <row r="175" spans="14:19" ht="43.5" customHeight="1" x14ac:dyDescent="0.3">
      <c r="N175" s="318"/>
      <c r="O175" s="318"/>
      <c r="P175" s="318"/>
      <c r="Q175" s="318"/>
      <c r="R175" s="318"/>
      <c r="S175" s="318"/>
    </row>
    <row r="176" spans="14:19" ht="43.5" customHeight="1" x14ac:dyDescent="0.3">
      <c r="N176" s="318"/>
      <c r="O176" s="318"/>
      <c r="P176" s="318"/>
      <c r="Q176" s="318"/>
      <c r="R176" s="318"/>
      <c r="S176" s="318"/>
    </row>
    <row r="177" spans="14:19" ht="43.5" customHeight="1" x14ac:dyDescent="0.3">
      <c r="N177" s="318"/>
      <c r="O177" s="318"/>
      <c r="P177" s="318"/>
      <c r="Q177" s="318"/>
      <c r="R177" s="318"/>
      <c r="S177" s="318"/>
    </row>
    <row r="178" spans="14:19" ht="43.5" customHeight="1" x14ac:dyDescent="0.3">
      <c r="N178" s="318"/>
      <c r="O178" s="318"/>
      <c r="P178" s="318"/>
      <c r="Q178" s="318"/>
      <c r="R178" s="318"/>
      <c r="S178" s="318"/>
    </row>
    <row r="179" spans="14:19" ht="43.5" customHeight="1" x14ac:dyDescent="0.3">
      <c r="N179" s="318"/>
      <c r="O179" s="318"/>
      <c r="P179" s="318"/>
      <c r="Q179" s="318"/>
      <c r="R179" s="318"/>
      <c r="S179" s="318"/>
    </row>
    <row r="180" spans="14:19" ht="43.5" customHeight="1" x14ac:dyDescent="0.3">
      <c r="N180" s="318"/>
      <c r="O180" s="318"/>
      <c r="P180" s="318"/>
      <c r="Q180" s="318"/>
      <c r="R180" s="318"/>
      <c r="S180" s="318"/>
    </row>
    <row r="181" spans="14:19" ht="43.5" customHeight="1" x14ac:dyDescent="0.3">
      <c r="N181" s="318"/>
      <c r="O181" s="318"/>
      <c r="P181" s="318"/>
      <c r="Q181" s="318"/>
      <c r="R181" s="318"/>
      <c r="S181" s="318"/>
    </row>
    <row r="182" spans="14:19" ht="43.5" customHeight="1" x14ac:dyDescent="0.3">
      <c r="N182" s="318"/>
      <c r="O182" s="318"/>
      <c r="P182" s="318"/>
      <c r="Q182" s="318"/>
      <c r="R182" s="318"/>
      <c r="S182" s="318"/>
    </row>
    <row r="183" spans="14:19" ht="43.5" customHeight="1" x14ac:dyDescent="0.3">
      <c r="N183" s="318"/>
      <c r="O183" s="318"/>
      <c r="P183" s="318"/>
      <c r="Q183" s="318"/>
      <c r="R183" s="318"/>
      <c r="S183" s="318"/>
    </row>
    <row r="184" spans="14:19" ht="43.5" customHeight="1" x14ac:dyDescent="0.3">
      <c r="N184" s="318"/>
      <c r="O184" s="318"/>
      <c r="P184" s="318"/>
      <c r="Q184" s="318"/>
      <c r="R184" s="318"/>
      <c r="S184" s="318"/>
    </row>
    <row r="185" spans="14:19" ht="43.5" customHeight="1" x14ac:dyDescent="0.3">
      <c r="N185" s="318"/>
      <c r="O185" s="318"/>
      <c r="P185" s="318"/>
      <c r="Q185" s="318"/>
      <c r="R185" s="318"/>
      <c r="S185" s="318"/>
    </row>
    <row r="186" spans="14:19" ht="43.5" customHeight="1" x14ac:dyDescent="0.3">
      <c r="N186" s="318"/>
      <c r="O186" s="318"/>
      <c r="P186" s="318"/>
      <c r="Q186" s="318"/>
      <c r="R186" s="318"/>
      <c r="S186" s="318"/>
    </row>
    <row r="187" spans="14:19" ht="43.5" customHeight="1" x14ac:dyDescent="0.3">
      <c r="N187" s="318"/>
      <c r="O187" s="318"/>
      <c r="P187" s="318"/>
      <c r="Q187" s="318"/>
      <c r="R187" s="318"/>
      <c r="S187" s="318"/>
    </row>
    <row r="188" spans="14:19" ht="43.5" customHeight="1" x14ac:dyDescent="0.3">
      <c r="N188" s="318"/>
      <c r="O188" s="318"/>
      <c r="P188" s="318"/>
      <c r="Q188" s="318"/>
      <c r="R188" s="318"/>
      <c r="S188" s="318"/>
    </row>
    <row r="189" spans="14:19" ht="43.5" customHeight="1" x14ac:dyDescent="0.3">
      <c r="N189" s="318"/>
      <c r="O189" s="318"/>
      <c r="P189" s="318"/>
      <c r="Q189" s="318"/>
      <c r="R189" s="318"/>
      <c r="S189" s="318"/>
    </row>
    <row r="190" spans="14:19" ht="43.5" customHeight="1" x14ac:dyDescent="0.3">
      <c r="N190" s="318"/>
      <c r="O190" s="318"/>
      <c r="P190" s="318"/>
      <c r="Q190" s="318"/>
      <c r="R190" s="318"/>
      <c r="S190" s="318"/>
    </row>
    <row r="191" spans="14:19" ht="43.5" customHeight="1" x14ac:dyDescent="0.3">
      <c r="N191" s="318"/>
      <c r="O191" s="318"/>
      <c r="P191" s="318"/>
      <c r="Q191" s="318"/>
      <c r="R191" s="318"/>
      <c r="S191" s="318"/>
    </row>
    <row r="192" spans="14:19" ht="43.5" customHeight="1" x14ac:dyDescent="0.3">
      <c r="N192" s="318"/>
      <c r="O192" s="318"/>
      <c r="P192" s="318"/>
      <c r="Q192" s="318"/>
      <c r="R192" s="318"/>
      <c r="S192" s="318"/>
    </row>
    <row r="193" spans="14:19" ht="43.5" customHeight="1" x14ac:dyDescent="0.3">
      <c r="N193" s="318"/>
      <c r="O193" s="318"/>
      <c r="P193" s="318"/>
      <c r="Q193" s="318"/>
      <c r="R193" s="318"/>
      <c r="S193" s="318"/>
    </row>
    <row r="194" spans="14:19" ht="43.5" customHeight="1" x14ac:dyDescent="0.3">
      <c r="N194" s="318"/>
      <c r="O194" s="318"/>
      <c r="P194" s="318"/>
      <c r="Q194" s="318"/>
      <c r="R194" s="318"/>
      <c r="S194" s="318"/>
    </row>
    <row r="195" spans="14:19" ht="43.5" customHeight="1" x14ac:dyDescent="0.3">
      <c r="N195" s="318"/>
      <c r="O195" s="318"/>
      <c r="P195" s="318"/>
      <c r="Q195" s="318"/>
      <c r="R195" s="318"/>
      <c r="S195" s="318"/>
    </row>
    <row r="196" spans="14:19" ht="43.5" customHeight="1" x14ac:dyDescent="0.3">
      <c r="N196" s="318"/>
      <c r="O196" s="318"/>
      <c r="P196" s="318"/>
      <c r="Q196" s="318"/>
      <c r="R196" s="318"/>
      <c r="S196" s="318"/>
    </row>
    <row r="197" spans="14:19" ht="43.5" customHeight="1" x14ac:dyDescent="0.3">
      <c r="N197" s="318"/>
      <c r="O197" s="318"/>
      <c r="P197" s="318"/>
      <c r="Q197" s="318"/>
      <c r="R197" s="318"/>
      <c r="S197" s="318"/>
    </row>
    <row r="198" spans="14:19" ht="43.5" customHeight="1" x14ac:dyDescent="0.3">
      <c r="N198" s="318"/>
      <c r="O198" s="318"/>
      <c r="P198" s="318"/>
      <c r="Q198" s="318"/>
      <c r="R198" s="318"/>
      <c r="S198" s="318"/>
    </row>
    <row r="199" spans="14:19" ht="43.5" customHeight="1" x14ac:dyDescent="0.3">
      <c r="N199" s="318"/>
      <c r="O199" s="318"/>
      <c r="P199" s="318"/>
      <c r="Q199" s="318"/>
      <c r="R199" s="318"/>
      <c r="S199" s="318"/>
    </row>
    <row r="200" spans="14:19" ht="43.5" customHeight="1" x14ac:dyDescent="0.3">
      <c r="N200" s="318"/>
      <c r="O200" s="318"/>
      <c r="P200" s="318"/>
      <c r="Q200" s="318"/>
      <c r="R200" s="318"/>
      <c r="S200" s="318"/>
    </row>
    <row r="201" spans="14:19" ht="43.5" customHeight="1" x14ac:dyDescent="0.3">
      <c r="N201" s="318"/>
      <c r="O201" s="318"/>
      <c r="P201" s="318"/>
      <c r="Q201" s="318"/>
      <c r="R201" s="318"/>
      <c r="S201" s="318"/>
    </row>
    <row r="202" spans="14:19" ht="43.5" customHeight="1" x14ac:dyDescent="0.3">
      <c r="N202" s="318"/>
      <c r="O202" s="318"/>
      <c r="P202" s="318"/>
      <c r="Q202" s="318"/>
      <c r="R202" s="318"/>
      <c r="S202" s="318"/>
    </row>
    <row r="203" spans="14:19" ht="43.5" customHeight="1" x14ac:dyDescent="0.3">
      <c r="N203" s="318"/>
      <c r="O203" s="318"/>
      <c r="P203" s="318"/>
      <c r="Q203" s="318"/>
      <c r="R203" s="318"/>
      <c r="S203" s="318"/>
    </row>
    <row r="204" spans="14:19" ht="43.5" customHeight="1" x14ac:dyDescent="0.3">
      <c r="N204" s="318"/>
      <c r="O204" s="318"/>
      <c r="P204" s="318"/>
      <c r="Q204" s="318"/>
      <c r="R204" s="318"/>
      <c r="S204" s="318"/>
    </row>
    <row r="205" spans="14:19" ht="43.5" customHeight="1" x14ac:dyDescent="0.3">
      <c r="N205" s="318"/>
      <c r="O205" s="318"/>
      <c r="P205" s="318"/>
      <c r="Q205" s="318"/>
      <c r="R205" s="318"/>
      <c r="S205" s="318"/>
    </row>
    <row r="206" spans="14:19" ht="43.5" customHeight="1" x14ac:dyDescent="0.3">
      <c r="N206" s="318"/>
      <c r="O206" s="318"/>
      <c r="P206" s="318"/>
      <c r="Q206" s="318"/>
      <c r="R206" s="318"/>
      <c r="S206" s="318"/>
    </row>
    <row r="207" spans="14:19" ht="43.5" customHeight="1" x14ac:dyDescent="0.3">
      <c r="N207" s="318"/>
      <c r="O207" s="318"/>
      <c r="P207" s="318"/>
      <c r="Q207" s="318"/>
      <c r="R207" s="318"/>
      <c r="S207" s="318"/>
    </row>
    <row r="208" spans="14:19" ht="43.5" customHeight="1" x14ac:dyDescent="0.3">
      <c r="N208" s="318"/>
      <c r="O208" s="318"/>
      <c r="P208" s="318"/>
      <c r="Q208" s="318"/>
      <c r="R208" s="318"/>
      <c r="S208" s="318"/>
    </row>
    <row r="209" spans="14:19" ht="43.5" customHeight="1" x14ac:dyDescent="0.3">
      <c r="N209" s="318"/>
      <c r="O209" s="318"/>
      <c r="P209" s="318"/>
      <c r="Q209" s="318"/>
      <c r="R209" s="318"/>
      <c r="S209" s="318"/>
    </row>
    <row r="210" spans="14:19" ht="43.5" customHeight="1" x14ac:dyDescent="0.3">
      <c r="N210" s="318"/>
      <c r="O210" s="318"/>
      <c r="P210" s="318"/>
      <c r="Q210" s="318"/>
      <c r="R210" s="318"/>
      <c r="S210" s="318"/>
    </row>
    <row r="211" spans="14:19" ht="43.5" customHeight="1" x14ac:dyDescent="0.3">
      <c r="N211" s="318"/>
      <c r="O211" s="318"/>
      <c r="P211" s="318"/>
      <c r="Q211" s="318"/>
      <c r="R211" s="318"/>
      <c r="S211" s="318"/>
    </row>
    <row r="212" spans="14:19" ht="43.5" customHeight="1" x14ac:dyDescent="0.3">
      <c r="N212" s="318"/>
      <c r="O212" s="318"/>
      <c r="P212" s="318"/>
      <c r="Q212" s="318"/>
      <c r="R212" s="318"/>
      <c r="S212" s="318"/>
    </row>
    <row r="213" spans="14:19" ht="43.5" customHeight="1" x14ac:dyDescent="0.3">
      <c r="N213" s="318"/>
      <c r="O213" s="318"/>
      <c r="P213" s="318"/>
      <c r="Q213" s="318"/>
      <c r="R213" s="318"/>
      <c r="S213" s="318"/>
    </row>
    <row r="214" spans="14:19" ht="43.5" customHeight="1" x14ac:dyDescent="0.3">
      <c r="N214" s="318"/>
      <c r="O214" s="318"/>
      <c r="P214" s="318"/>
      <c r="Q214" s="318"/>
      <c r="R214" s="318"/>
      <c r="S214" s="318"/>
    </row>
    <row r="215" spans="14:19" ht="43.5" customHeight="1" x14ac:dyDescent="0.3">
      <c r="N215" s="318"/>
      <c r="O215" s="318"/>
      <c r="P215" s="318"/>
      <c r="Q215" s="318"/>
      <c r="R215" s="318"/>
      <c r="S215" s="318"/>
    </row>
    <row r="216" spans="14:19" ht="43.5" customHeight="1" x14ac:dyDescent="0.3">
      <c r="N216" s="318"/>
      <c r="O216" s="318"/>
      <c r="P216" s="318"/>
      <c r="Q216" s="318"/>
      <c r="R216" s="318"/>
      <c r="S216" s="318"/>
    </row>
    <row r="217" spans="14:19" ht="43.5" customHeight="1" x14ac:dyDescent="0.3">
      <c r="N217" s="318"/>
      <c r="O217" s="318"/>
      <c r="P217" s="318"/>
      <c r="Q217" s="318"/>
      <c r="R217" s="318"/>
      <c r="S217" s="318"/>
    </row>
    <row r="218" spans="14:19" ht="43.5" customHeight="1" x14ac:dyDescent="0.3">
      <c r="N218" s="318"/>
      <c r="O218" s="318"/>
      <c r="P218" s="318"/>
      <c r="Q218" s="318"/>
      <c r="R218" s="318"/>
      <c r="S218" s="318"/>
    </row>
    <row r="219" spans="14:19" ht="43.5" customHeight="1" x14ac:dyDescent="0.3">
      <c r="N219" s="318"/>
      <c r="O219" s="318"/>
      <c r="P219" s="318"/>
      <c r="Q219" s="318"/>
      <c r="R219" s="318"/>
      <c r="S219" s="318"/>
    </row>
    <row r="220" spans="14:19" ht="43.5" customHeight="1" x14ac:dyDescent="0.3">
      <c r="N220" s="318"/>
      <c r="O220" s="318"/>
      <c r="P220" s="318"/>
      <c r="Q220" s="318"/>
      <c r="R220" s="318"/>
      <c r="S220" s="318"/>
    </row>
    <row r="221" spans="14:19" ht="43.5" customHeight="1" x14ac:dyDescent="0.3">
      <c r="N221" s="318"/>
      <c r="O221" s="318"/>
      <c r="P221" s="318"/>
      <c r="Q221" s="318"/>
      <c r="R221" s="318"/>
      <c r="S221" s="318"/>
    </row>
    <row r="222" spans="14:19" ht="43.5" customHeight="1" x14ac:dyDescent="0.3">
      <c r="N222" s="318"/>
      <c r="O222" s="318"/>
      <c r="P222" s="318"/>
      <c r="Q222" s="318"/>
      <c r="R222" s="318"/>
      <c r="S222" s="318"/>
    </row>
    <row r="223" spans="14:19" ht="43.5" customHeight="1" x14ac:dyDescent="0.3">
      <c r="N223" s="318"/>
      <c r="O223" s="318"/>
      <c r="P223" s="318"/>
      <c r="Q223" s="318"/>
      <c r="R223" s="318"/>
      <c r="S223" s="318"/>
    </row>
    <row r="224" spans="14:19" ht="43.5" customHeight="1" x14ac:dyDescent="0.3">
      <c r="N224" s="318"/>
      <c r="O224" s="318"/>
      <c r="P224" s="318"/>
      <c r="Q224" s="318"/>
      <c r="R224" s="318"/>
      <c r="S224" s="318"/>
    </row>
    <row r="225" spans="14:19" ht="43.5" customHeight="1" x14ac:dyDescent="0.3">
      <c r="N225" s="318"/>
      <c r="O225" s="318"/>
      <c r="P225" s="318"/>
      <c r="Q225" s="318"/>
      <c r="R225" s="318"/>
      <c r="S225" s="318"/>
    </row>
    <row r="226" spans="14:19" ht="43.5" customHeight="1" x14ac:dyDescent="0.3">
      <c r="N226" s="318"/>
      <c r="O226" s="318"/>
      <c r="P226" s="318"/>
      <c r="Q226" s="318"/>
      <c r="R226" s="318"/>
      <c r="S226" s="318"/>
    </row>
    <row r="227" spans="14:19" ht="43.5" customHeight="1" x14ac:dyDescent="0.3">
      <c r="N227" s="318"/>
      <c r="O227" s="318"/>
      <c r="P227" s="318"/>
      <c r="Q227" s="318"/>
      <c r="R227" s="318"/>
      <c r="S227" s="318"/>
    </row>
    <row r="228" spans="14:19" ht="43.5" customHeight="1" x14ac:dyDescent="0.3">
      <c r="N228" s="318"/>
      <c r="O228" s="318"/>
      <c r="P228" s="318"/>
      <c r="Q228" s="318"/>
      <c r="R228" s="318"/>
      <c r="S228" s="318"/>
    </row>
    <row r="229" spans="14:19" ht="43.5" customHeight="1" x14ac:dyDescent="0.3">
      <c r="N229" s="318"/>
      <c r="O229" s="318"/>
      <c r="P229" s="318"/>
      <c r="Q229" s="318"/>
      <c r="R229" s="318"/>
      <c r="S229" s="318"/>
    </row>
    <row r="230" spans="14:19" ht="43.5" customHeight="1" x14ac:dyDescent="0.3">
      <c r="N230" s="318"/>
      <c r="O230" s="318"/>
      <c r="P230" s="318"/>
      <c r="Q230" s="318"/>
      <c r="R230" s="318"/>
      <c r="S230" s="318"/>
    </row>
    <row r="231" spans="14:19" ht="43.5" customHeight="1" x14ac:dyDescent="0.3">
      <c r="N231" s="318"/>
      <c r="O231" s="318"/>
      <c r="P231" s="318"/>
      <c r="Q231" s="318"/>
      <c r="R231" s="318"/>
      <c r="S231" s="318"/>
    </row>
    <row r="232" spans="14:19" ht="43.5" customHeight="1" x14ac:dyDescent="0.3">
      <c r="N232" s="318"/>
      <c r="O232" s="318"/>
      <c r="P232" s="318"/>
      <c r="Q232" s="318"/>
      <c r="R232" s="318"/>
      <c r="S232" s="318"/>
    </row>
    <row r="233" spans="14:19" ht="43.5" customHeight="1" x14ac:dyDescent="0.3">
      <c r="N233" s="318"/>
      <c r="O233" s="318"/>
      <c r="P233" s="318"/>
      <c r="Q233" s="318"/>
      <c r="R233" s="318"/>
      <c r="S233" s="318"/>
    </row>
    <row r="234" spans="14:19" ht="43.5" customHeight="1" x14ac:dyDescent="0.3">
      <c r="N234" s="318"/>
      <c r="O234" s="318"/>
      <c r="P234" s="318"/>
      <c r="Q234" s="318"/>
      <c r="R234" s="318"/>
      <c r="S234" s="318"/>
    </row>
    <row r="235" spans="14:19" ht="43.5" customHeight="1" x14ac:dyDescent="0.3">
      <c r="N235" s="318"/>
      <c r="O235" s="318"/>
      <c r="P235" s="318"/>
      <c r="Q235" s="318"/>
      <c r="R235" s="318"/>
      <c r="S235" s="318"/>
    </row>
    <row r="236" spans="14:19" ht="43.5" customHeight="1" x14ac:dyDescent="0.3">
      <c r="N236" s="318"/>
      <c r="O236" s="318"/>
      <c r="P236" s="318"/>
      <c r="Q236" s="318"/>
      <c r="R236" s="318"/>
      <c r="S236" s="318"/>
    </row>
    <row r="237" spans="14:19" ht="43.5" customHeight="1" x14ac:dyDescent="0.3">
      <c r="N237" s="318"/>
      <c r="O237" s="318"/>
      <c r="P237" s="318"/>
      <c r="Q237" s="318"/>
      <c r="R237" s="318"/>
      <c r="S237" s="318"/>
    </row>
    <row r="238" spans="14:19" ht="43.5" customHeight="1" x14ac:dyDescent="0.3">
      <c r="N238" s="318"/>
      <c r="O238" s="318"/>
      <c r="P238" s="318"/>
      <c r="Q238" s="318"/>
      <c r="R238" s="318"/>
      <c r="S238" s="318"/>
    </row>
    <row r="239" spans="14:19" ht="43.5" customHeight="1" x14ac:dyDescent="0.3">
      <c r="N239" s="318"/>
      <c r="O239" s="318"/>
      <c r="P239" s="318"/>
      <c r="Q239" s="318"/>
      <c r="R239" s="318"/>
      <c r="S239" s="318"/>
    </row>
    <row r="240" spans="14:19" ht="43.5" customHeight="1" x14ac:dyDescent="0.3">
      <c r="N240" s="318"/>
      <c r="O240" s="318"/>
      <c r="P240" s="318"/>
      <c r="Q240" s="318"/>
      <c r="R240" s="318"/>
      <c r="S240" s="318"/>
    </row>
    <row r="241" spans="14:19" ht="43.5" customHeight="1" x14ac:dyDescent="0.3">
      <c r="N241" s="318"/>
      <c r="O241" s="318"/>
      <c r="P241" s="318"/>
      <c r="Q241" s="318"/>
      <c r="R241" s="318"/>
      <c r="S241" s="318"/>
    </row>
    <row r="242" spans="14:19" ht="43.5" customHeight="1" x14ac:dyDescent="0.3">
      <c r="N242" s="318"/>
      <c r="O242" s="318"/>
      <c r="P242" s="318"/>
      <c r="Q242" s="318"/>
      <c r="R242" s="318"/>
      <c r="S242" s="318"/>
    </row>
    <row r="243" spans="14:19" ht="43.5" customHeight="1" x14ac:dyDescent="0.3">
      <c r="N243" s="318"/>
      <c r="O243" s="318"/>
      <c r="P243" s="318"/>
      <c r="Q243" s="318"/>
      <c r="R243" s="318"/>
      <c r="S243" s="318"/>
    </row>
    <row r="244" spans="14:19" ht="43.5" customHeight="1" x14ac:dyDescent="0.3">
      <c r="N244" s="318"/>
      <c r="O244" s="318"/>
      <c r="P244" s="318"/>
      <c r="Q244" s="318"/>
      <c r="R244" s="318"/>
      <c r="S244" s="318"/>
    </row>
    <row r="245" spans="14:19" ht="43.5" customHeight="1" x14ac:dyDescent="0.3">
      <c r="N245" s="318"/>
      <c r="O245" s="318"/>
      <c r="P245" s="318"/>
      <c r="Q245" s="318"/>
      <c r="R245" s="318"/>
      <c r="S245" s="318"/>
    </row>
    <row r="246" spans="14:19" ht="43.5" customHeight="1" x14ac:dyDescent="0.3">
      <c r="N246" s="318"/>
      <c r="O246" s="318"/>
      <c r="P246" s="318"/>
      <c r="Q246" s="318"/>
      <c r="R246" s="318"/>
      <c r="S246" s="318"/>
    </row>
    <row r="247" spans="14:19" ht="43.5" customHeight="1" x14ac:dyDescent="0.3">
      <c r="N247" s="318"/>
      <c r="O247" s="318"/>
      <c r="P247" s="318"/>
      <c r="Q247" s="318"/>
      <c r="R247" s="318"/>
      <c r="S247" s="318"/>
    </row>
    <row r="248" spans="14:19" ht="43.5" customHeight="1" x14ac:dyDescent="0.3">
      <c r="N248" s="318"/>
      <c r="O248" s="318"/>
      <c r="P248" s="318"/>
      <c r="Q248" s="318"/>
      <c r="R248" s="318"/>
      <c r="S248" s="318"/>
    </row>
    <row r="249" spans="14:19" ht="43.5" customHeight="1" x14ac:dyDescent="0.3">
      <c r="N249" s="318"/>
      <c r="O249" s="318"/>
      <c r="P249" s="318"/>
      <c r="Q249" s="318"/>
      <c r="R249" s="318"/>
      <c r="S249" s="318"/>
    </row>
    <row r="250" spans="14:19" ht="43.5" customHeight="1" x14ac:dyDescent="0.3">
      <c r="N250" s="318"/>
      <c r="O250" s="318"/>
      <c r="P250" s="318"/>
      <c r="Q250" s="318"/>
      <c r="R250" s="318"/>
      <c r="S250" s="318"/>
    </row>
    <row r="251" spans="14:19" ht="43.5" customHeight="1" x14ac:dyDescent="0.3">
      <c r="N251" s="318"/>
      <c r="O251" s="318"/>
      <c r="P251" s="318"/>
      <c r="Q251" s="318"/>
      <c r="R251" s="318"/>
      <c r="S251" s="318"/>
    </row>
    <row r="252" spans="14:19" ht="43.5" customHeight="1" x14ac:dyDescent="0.3">
      <c r="N252" s="318"/>
      <c r="O252" s="318"/>
      <c r="P252" s="318"/>
      <c r="Q252" s="318"/>
      <c r="R252" s="318"/>
      <c r="S252" s="318"/>
    </row>
    <row r="253" spans="14:19" ht="43.5" customHeight="1" x14ac:dyDescent="0.3">
      <c r="N253" s="318"/>
      <c r="O253" s="318"/>
      <c r="P253" s="318"/>
      <c r="Q253" s="318"/>
      <c r="R253" s="318"/>
      <c r="S253" s="318"/>
    </row>
    <row r="254" spans="14:19" ht="43.5" customHeight="1" x14ac:dyDescent="0.3">
      <c r="N254" s="318"/>
      <c r="O254" s="318"/>
      <c r="P254" s="318"/>
      <c r="Q254" s="318"/>
      <c r="R254" s="318"/>
      <c r="S254" s="318"/>
    </row>
    <row r="255" spans="14:19" ht="43.5" customHeight="1" x14ac:dyDescent="0.3">
      <c r="N255" s="318"/>
      <c r="O255" s="318"/>
      <c r="P255" s="318"/>
      <c r="Q255" s="318"/>
      <c r="R255" s="318"/>
      <c r="S255" s="318"/>
    </row>
    <row r="256" spans="14:19" ht="43.5" customHeight="1" x14ac:dyDescent="0.3">
      <c r="N256" s="318"/>
      <c r="O256" s="318"/>
      <c r="P256" s="318"/>
      <c r="Q256" s="318"/>
      <c r="R256" s="318"/>
      <c r="S256" s="318"/>
    </row>
    <row r="257" spans="14:19" ht="43.5" customHeight="1" x14ac:dyDescent="0.3">
      <c r="N257" s="318"/>
      <c r="O257" s="318"/>
      <c r="P257" s="318"/>
      <c r="Q257" s="318"/>
      <c r="R257" s="318"/>
      <c r="S257" s="318"/>
    </row>
    <row r="258" spans="14:19" ht="43.5" customHeight="1" x14ac:dyDescent="0.3">
      <c r="N258" s="318"/>
      <c r="O258" s="318"/>
      <c r="P258" s="318"/>
      <c r="Q258" s="318"/>
      <c r="R258" s="318"/>
      <c r="S258" s="318"/>
    </row>
    <row r="259" spans="14:19" ht="43.5" customHeight="1" x14ac:dyDescent="0.3">
      <c r="N259" s="318"/>
      <c r="O259" s="318"/>
      <c r="P259" s="318"/>
      <c r="Q259" s="318"/>
      <c r="R259" s="318"/>
      <c r="S259" s="318"/>
    </row>
    <row r="260" spans="14:19" ht="43.5" customHeight="1" x14ac:dyDescent="0.3">
      <c r="N260" s="318"/>
      <c r="O260" s="318"/>
      <c r="P260" s="318"/>
      <c r="Q260" s="318"/>
      <c r="R260" s="318"/>
      <c r="S260" s="318"/>
    </row>
    <row r="261" spans="14:19" ht="43.5" customHeight="1" x14ac:dyDescent="0.3">
      <c r="N261" s="318"/>
      <c r="O261" s="318"/>
      <c r="P261" s="318"/>
      <c r="Q261" s="318"/>
      <c r="R261" s="318"/>
      <c r="S261" s="318"/>
    </row>
    <row r="262" spans="14:19" ht="43.5" customHeight="1" x14ac:dyDescent="0.3">
      <c r="N262" s="318"/>
      <c r="O262" s="318"/>
      <c r="P262" s="318"/>
      <c r="Q262" s="318"/>
      <c r="R262" s="318"/>
      <c r="S262" s="318"/>
    </row>
    <row r="263" spans="14:19" ht="43.5" customHeight="1" x14ac:dyDescent="0.3">
      <c r="N263" s="318"/>
      <c r="O263" s="318"/>
      <c r="P263" s="318"/>
      <c r="Q263" s="318"/>
      <c r="R263" s="318"/>
      <c r="S263" s="318"/>
    </row>
    <row r="264" spans="14:19" ht="43.5" customHeight="1" x14ac:dyDescent="0.3">
      <c r="N264" s="318"/>
      <c r="O264" s="318"/>
      <c r="P264" s="318"/>
      <c r="Q264" s="318"/>
      <c r="R264" s="318"/>
      <c r="S264" s="318"/>
    </row>
    <row r="265" spans="14:19" ht="43.5" customHeight="1" x14ac:dyDescent="0.3">
      <c r="N265" s="318"/>
      <c r="O265" s="318"/>
      <c r="P265" s="318"/>
      <c r="Q265" s="318"/>
      <c r="R265" s="318"/>
      <c r="S265" s="318"/>
    </row>
    <row r="266" spans="14:19" ht="43.5" customHeight="1" x14ac:dyDescent="0.3">
      <c r="N266" s="318"/>
      <c r="O266" s="318"/>
      <c r="P266" s="318"/>
      <c r="Q266" s="318"/>
      <c r="R266" s="318"/>
      <c r="S266" s="318"/>
    </row>
    <row r="267" spans="14:19" ht="43.5" customHeight="1" x14ac:dyDescent="0.3">
      <c r="N267" s="318"/>
      <c r="O267" s="318"/>
      <c r="P267" s="318"/>
      <c r="Q267" s="318"/>
      <c r="R267" s="318"/>
      <c r="S267" s="318"/>
    </row>
    <row r="268" spans="14:19" ht="43.5" customHeight="1" x14ac:dyDescent="0.3">
      <c r="N268" s="318"/>
      <c r="O268" s="318"/>
      <c r="P268" s="318"/>
      <c r="Q268" s="318"/>
      <c r="R268" s="318"/>
      <c r="S268" s="318"/>
    </row>
    <row r="269" spans="14:19" ht="43.5" customHeight="1" x14ac:dyDescent="0.3">
      <c r="N269" s="318"/>
      <c r="O269" s="318"/>
      <c r="P269" s="318"/>
      <c r="Q269" s="318"/>
      <c r="R269" s="318"/>
      <c r="S269" s="318"/>
    </row>
    <row r="270" spans="14:19" ht="43.5" customHeight="1" x14ac:dyDescent="0.3">
      <c r="N270" s="318"/>
      <c r="O270" s="318"/>
      <c r="P270" s="318"/>
      <c r="Q270" s="318"/>
      <c r="R270" s="318"/>
      <c r="S270" s="318"/>
    </row>
    <row r="271" spans="14:19" ht="43.5" customHeight="1" x14ac:dyDescent="0.3">
      <c r="N271" s="318"/>
      <c r="O271" s="318"/>
      <c r="P271" s="318"/>
      <c r="Q271" s="318"/>
      <c r="R271" s="318"/>
      <c r="S271" s="318"/>
    </row>
    <row r="272" spans="14:19" ht="43.5" customHeight="1" x14ac:dyDescent="0.3">
      <c r="N272" s="318"/>
      <c r="O272" s="318"/>
      <c r="P272" s="318"/>
      <c r="Q272" s="318"/>
      <c r="R272" s="318"/>
      <c r="S272" s="318"/>
    </row>
    <row r="273" spans="14:19" ht="43.5" customHeight="1" x14ac:dyDescent="0.3">
      <c r="N273" s="318"/>
      <c r="O273" s="318"/>
      <c r="P273" s="318"/>
      <c r="Q273" s="318"/>
      <c r="R273" s="318"/>
      <c r="S273" s="318"/>
    </row>
    <row r="274" spans="14:19" ht="43.5" customHeight="1" x14ac:dyDescent="0.3">
      <c r="N274" s="318"/>
      <c r="O274" s="318"/>
      <c r="P274" s="318"/>
      <c r="Q274" s="318"/>
      <c r="R274" s="318"/>
      <c r="S274" s="318"/>
    </row>
    <row r="275" spans="14:19" ht="43.5" customHeight="1" x14ac:dyDescent="0.3">
      <c r="N275" s="318"/>
      <c r="O275" s="318"/>
      <c r="P275" s="318"/>
      <c r="Q275" s="318"/>
      <c r="R275" s="318"/>
      <c r="S275" s="318"/>
    </row>
    <row r="276" spans="14:19" ht="43.5" customHeight="1" x14ac:dyDescent="0.3">
      <c r="N276" s="318"/>
      <c r="O276" s="318"/>
      <c r="P276" s="318"/>
      <c r="Q276" s="318"/>
      <c r="R276" s="318"/>
      <c r="S276" s="318"/>
    </row>
    <row r="277" spans="14:19" ht="43.5" customHeight="1" x14ac:dyDescent="0.3">
      <c r="N277" s="318"/>
      <c r="O277" s="318"/>
      <c r="P277" s="318"/>
      <c r="Q277" s="318"/>
      <c r="R277" s="318"/>
      <c r="S277" s="318"/>
    </row>
    <row r="278" spans="14:19" ht="43.5" customHeight="1" x14ac:dyDescent="0.3">
      <c r="N278" s="318"/>
      <c r="O278" s="318"/>
      <c r="P278" s="318"/>
      <c r="Q278" s="318"/>
      <c r="R278" s="318"/>
      <c r="S278" s="318"/>
    </row>
    <row r="279" spans="14:19" ht="43.5" customHeight="1" x14ac:dyDescent="0.3">
      <c r="N279" s="318"/>
      <c r="O279" s="318"/>
      <c r="P279" s="318"/>
      <c r="Q279" s="318"/>
      <c r="R279" s="318"/>
      <c r="S279" s="318"/>
    </row>
    <row r="280" spans="14:19" ht="43.5" customHeight="1" x14ac:dyDescent="0.3">
      <c r="N280" s="318"/>
      <c r="O280" s="318"/>
      <c r="P280" s="318"/>
      <c r="Q280" s="318"/>
      <c r="R280" s="318"/>
      <c r="S280" s="318"/>
    </row>
    <row r="282" spans="14:19" ht="43.5" customHeight="1" x14ac:dyDescent="0.3">
      <c r="O282" s="318"/>
    </row>
    <row r="283" spans="14:19" ht="43.5" customHeight="1" x14ac:dyDescent="0.3">
      <c r="O283" s="318"/>
    </row>
    <row r="284" spans="14:19" ht="43.5" customHeight="1" x14ac:dyDescent="0.3">
      <c r="O284" s="318"/>
    </row>
    <row r="285" spans="14:19" ht="43.5" customHeight="1" x14ac:dyDescent="0.3">
      <c r="O285" s="318"/>
    </row>
    <row r="286" spans="14:19" ht="43.5" customHeight="1" x14ac:dyDescent="0.3">
      <c r="O286" s="318"/>
    </row>
    <row r="287" spans="14:19" ht="43.5" customHeight="1" x14ac:dyDescent="0.3">
      <c r="O287" s="318"/>
    </row>
    <row r="288" spans="14:19" ht="43.5" customHeight="1" x14ac:dyDescent="0.3">
      <c r="O288" s="318"/>
    </row>
    <row r="289" spans="15:15" ht="43.5" customHeight="1" x14ac:dyDescent="0.3">
      <c r="O289" s="318"/>
    </row>
    <row r="290" spans="15:15" ht="43.5" customHeight="1" x14ac:dyDescent="0.3">
      <c r="O290" s="318"/>
    </row>
    <row r="291" spans="15:15" ht="43.5" customHeight="1" x14ac:dyDescent="0.3">
      <c r="O291" s="318"/>
    </row>
    <row r="292" spans="15:15" ht="43.5" customHeight="1" x14ac:dyDescent="0.3">
      <c r="O292" s="318"/>
    </row>
    <row r="293" spans="15:15" ht="43.5" customHeight="1" x14ac:dyDescent="0.3">
      <c r="O293" s="318"/>
    </row>
    <row r="294" spans="15:15" ht="43.5" customHeight="1" x14ac:dyDescent="0.3">
      <c r="O294" s="318"/>
    </row>
    <row r="295" spans="15:15" ht="43.5" customHeight="1" x14ac:dyDescent="0.3">
      <c r="O295" s="318"/>
    </row>
    <row r="296" spans="15:15" ht="43.5" customHeight="1" x14ac:dyDescent="0.3">
      <c r="O296" s="318"/>
    </row>
    <row r="297" spans="15:15" ht="43.5" customHeight="1" x14ac:dyDescent="0.3">
      <c r="O297" s="318"/>
    </row>
    <row r="298" spans="15:15" ht="43.5" customHeight="1" x14ac:dyDescent="0.3">
      <c r="O298" s="318"/>
    </row>
    <row r="299" spans="15:15" ht="43.5" customHeight="1" x14ac:dyDescent="0.3">
      <c r="O299" s="318"/>
    </row>
    <row r="300" spans="15:15" ht="43.5" customHeight="1" x14ac:dyDescent="0.3">
      <c r="O300" s="318"/>
    </row>
    <row r="301" spans="15:15" ht="43.5" customHeight="1" x14ac:dyDescent="0.3">
      <c r="O301" s="318"/>
    </row>
    <row r="302" spans="15:15" ht="43.5" customHeight="1" x14ac:dyDescent="0.3">
      <c r="O302" s="318"/>
    </row>
    <row r="303" spans="15:15" ht="43.5" customHeight="1" x14ac:dyDescent="0.3">
      <c r="O303" s="318"/>
    </row>
    <row r="304" spans="15:15" ht="43.5" customHeight="1" x14ac:dyDescent="0.3">
      <c r="O304" s="318"/>
    </row>
    <row r="305" spans="15:15" ht="43.5" customHeight="1" x14ac:dyDescent="0.3">
      <c r="O305" s="318"/>
    </row>
    <row r="306" spans="15:15" ht="43.5" customHeight="1" x14ac:dyDescent="0.3">
      <c r="O306" s="318"/>
    </row>
    <row r="307" spans="15:15" ht="43.5" customHeight="1" x14ac:dyDescent="0.3">
      <c r="O307" s="318"/>
    </row>
    <row r="308" spans="15:15" ht="43.5" customHeight="1" x14ac:dyDescent="0.3">
      <c r="O308" s="318"/>
    </row>
    <row r="309" spans="15:15" ht="43.5" customHeight="1" x14ac:dyDescent="0.3">
      <c r="O309" s="318"/>
    </row>
    <row r="310" spans="15:15" ht="43.5" customHeight="1" x14ac:dyDescent="0.3">
      <c r="O310" s="318"/>
    </row>
    <row r="311" spans="15:15" ht="43.5" customHeight="1" x14ac:dyDescent="0.3">
      <c r="O311" s="318"/>
    </row>
    <row r="312" spans="15:15" ht="43.5" customHeight="1" x14ac:dyDescent="0.3">
      <c r="O312" s="318"/>
    </row>
    <row r="313" spans="15:15" ht="43.5" customHeight="1" x14ac:dyDescent="0.3">
      <c r="O313" s="318"/>
    </row>
    <row r="314" spans="15:15" ht="43.5" customHeight="1" x14ac:dyDescent="0.3">
      <c r="O314" s="318"/>
    </row>
    <row r="315" spans="15:15" ht="43.5" customHeight="1" x14ac:dyDescent="0.3">
      <c r="O315" s="318"/>
    </row>
    <row r="316" spans="15:15" ht="43.5" customHeight="1" x14ac:dyDescent="0.3">
      <c r="O316" s="318"/>
    </row>
    <row r="317" spans="15:15" ht="43.5" customHeight="1" x14ac:dyDescent="0.3">
      <c r="O317" s="318"/>
    </row>
    <row r="318" spans="15:15" ht="43.5" customHeight="1" x14ac:dyDescent="0.3">
      <c r="O318" s="318"/>
    </row>
    <row r="319" spans="15:15" ht="43.5" customHeight="1" x14ac:dyDescent="0.3">
      <c r="O319" s="318"/>
    </row>
    <row r="320" spans="15:15" ht="43.5" customHeight="1" x14ac:dyDescent="0.3">
      <c r="O320" s="318"/>
    </row>
    <row r="321" spans="15:15" ht="43.5" customHeight="1" x14ac:dyDescent="0.3">
      <c r="O321" s="318"/>
    </row>
    <row r="322" spans="15:15" ht="43.5" customHeight="1" x14ac:dyDescent="0.3">
      <c r="O322" s="318"/>
    </row>
    <row r="323" spans="15:15" ht="43.5" customHeight="1" x14ac:dyDescent="0.3">
      <c r="O323" s="318"/>
    </row>
    <row r="324" spans="15:15" ht="43.5" customHeight="1" x14ac:dyDescent="0.3">
      <c r="O324" s="318"/>
    </row>
    <row r="325" spans="15:15" ht="43.5" customHeight="1" x14ac:dyDescent="0.3">
      <c r="O325" s="318"/>
    </row>
    <row r="326" spans="15:15" ht="43.5" customHeight="1" x14ac:dyDescent="0.3">
      <c r="O326" s="318"/>
    </row>
    <row r="327" spans="15:15" ht="43.5" customHeight="1" x14ac:dyDescent="0.3">
      <c r="O327" s="318"/>
    </row>
    <row r="328" spans="15:15" ht="43.5" customHeight="1" x14ac:dyDescent="0.3">
      <c r="O328" s="318"/>
    </row>
    <row r="329" spans="15:15" ht="43.5" customHeight="1" x14ac:dyDescent="0.3">
      <c r="O329" s="318"/>
    </row>
    <row r="330" spans="15:15" ht="43.5" customHeight="1" x14ac:dyDescent="0.3">
      <c r="O330" s="318"/>
    </row>
    <row r="331" spans="15:15" ht="43.5" customHeight="1" x14ac:dyDescent="0.3">
      <c r="O331" s="318"/>
    </row>
    <row r="332" spans="15:15" ht="43.5" customHeight="1" x14ac:dyDescent="0.3">
      <c r="O332" s="318"/>
    </row>
    <row r="333" spans="15:15" ht="43.5" customHeight="1" x14ac:dyDescent="0.3">
      <c r="O333" s="318"/>
    </row>
    <row r="334" spans="15:15" ht="43.5" customHeight="1" x14ac:dyDescent="0.3">
      <c r="O334" s="318"/>
    </row>
    <row r="335" spans="15:15" ht="43.5" customHeight="1" x14ac:dyDescent="0.3">
      <c r="O335" s="318"/>
    </row>
    <row r="336" spans="15:15" ht="43.5" customHeight="1" x14ac:dyDescent="0.3">
      <c r="O336" s="318"/>
    </row>
    <row r="337" spans="15:15" ht="43.5" customHeight="1" x14ac:dyDescent="0.3">
      <c r="O337" s="318"/>
    </row>
    <row r="338" spans="15:15" ht="43.5" customHeight="1" x14ac:dyDescent="0.3">
      <c r="O338" s="318"/>
    </row>
    <row r="339" spans="15:15" ht="43.5" customHeight="1" x14ac:dyDescent="0.3">
      <c r="O339" s="318"/>
    </row>
    <row r="340" spans="15:15" ht="43.5" customHeight="1" x14ac:dyDescent="0.3">
      <c r="O340" s="318"/>
    </row>
    <row r="341" spans="15:15" ht="43.5" customHeight="1" x14ac:dyDescent="0.3">
      <c r="O341" s="318"/>
    </row>
    <row r="342" spans="15:15" ht="43.5" customHeight="1" x14ac:dyDescent="0.3">
      <c r="O342" s="318"/>
    </row>
    <row r="343" spans="15:15" ht="43.5" customHeight="1" x14ac:dyDescent="0.3">
      <c r="O343" s="318"/>
    </row>
    <row r="344" spans="15:15" ht="43.5" customHeight="1" x14ac:dyDescent="0.3">
      <c r="O344" s="318"/>
    </row>
    <row r="345" spans="15:15" ht="43.5" customHeight="1" x14ac:dyDescent="0.3">
      <c r="O345" s="318"/>
    </row>
    <row r="346" spans="15:15" ht="43.5" customHeight="1" x14ac:dyDescent="0.3">
      <c r="O346" s="318"/>
    </row>
    <row r="347" spans="15:15" ht="43.5" customHeight="1" x14ac:dyDescent="0.3">
      <c r="O347" s="318"/>
    </row>
    <row r="348" spans="15:15" ht="43.5" customHeight="1" x14ac:dyDescent="0.3">
      <c r="O348" s="318"/>
    </row>
    <row r="349" spans="15:15" ht="43.5" customHeight="1" x14ac:dyDescent="0.3">
      <c r="O349" s="318"/>
    </row>
    <row r="350" spans="15:15" ht="43.5" customHeight="1" x14ac:dyDescent="0.3">
      <c r="O350" s="318"/>
    </row>
    <row r="351" spans="15:15" ht="43.5" customHeight="1" x14ac:dyDescent="0.3">
      <c r="O351" s="318"/>
    </row>
    <row r="352" spans="15:15" ht="43.5" customHeight="1" x14ac:dyDescent="0.3">
      <c r="O352" s="318"/>
    </row>
    <row r="353" spans="15:15" ht="43.5" customHeight="1" x14ac:dyDescent="0.3">
      <c r="O353" s="318"/>
    </row>
    <row r="354" spans="15:15" ht="43.5" customHeight="1" x14ac:dyDescent="0.3">
      <c r="O354" s="318"/>
    </row>
    <row r="355" spans="15:15" ht="43.5" customHeight="1" x14ac:dyDescent="0.3">
      <c r="O355" s="318"/>
    </row>
    <row r="356" spans="15:15" ht="43.5" customHeight="1" x14ac:dyDescent="0.3">
      <c r="O356" s="318"/>
    </row>
    <row r="357" spans="15:15" ht="43.5" customHeight="1" x14ac:dyDescent="0.3">
      <c r="O357" s="318"/>
    </row>
    <row r="358" spans="15:15" ht="43.5" customHeight="1" x14ac:dyDescent="0.3">
      <c r="O358" s="318"/>
    </row>
    <row r="359" spans="15:15" ht="43.5" customHeight="1" x14ac:dyDescent="0.3">
      <c r="O359" s="318"/>
    </row>
    <row r="360" spans="15:15" ht="43.5" customHeight="1" x14ac:dyDescent="0.3">
      <c r="O360" s="318"/>
    </row>
    <row r="361" spans="15:15" ht="43.5" customHeight="1" x14ac:dyDescent="0.3">
      <c r="O361" s="318"/>
    </row>
    <row r="362" spans="15:15" ht="43.5" customHeight="1" x14ac:dyDescent="0.3">
      <c r="O362" s="318"/>
    </row>
    <row r="363" spans="15:15" ht="43.5" customHeight="1" x14ac:dyDescent="0.3">
      <c r="O363" s="318"/>
    </row>
    <row r="364" spans="15:15" ht="43.5" customHeight="1" x14ac:dyDescent="0.3">
      <c r="O364" s="318"/>
    </row>
    <row r="365" spans="15:15" ht="43.5" customHeight="1" x14ac:dyDescent="0.3">
      <c r="O365" s="318"/>
    </row>
    <row r="366" spans="15:15" ht="43.5" customHeight="1" x14ac:dyDescent="0.3">
      <c r="O366" s="318"/>
    </row>
    <row r="367" spans="15:15" ht="43.5" customHeight="1" x14ac:dyDescent="0.3">
      <c r="O367" s="318"/>
    </row>
    <row r="368" spans="15:15" ht="43.5" customHeight="1" x14ac:dyDescent="0.3">
      <c r="O368" s="318"/>
    </row>
    <row r="369" spans="15:15" ht="43.5" customHeight="1" x14ac:dyDescent="0.3">
      <c r="O369" s="318"/>
    </row>
    <row r="370" spans="15:15" ht="43.5" customHeight="1" x14ac:dyDescent="0.3">
      <c r="O370" s="318"/>
    </row>
    <row r="371" spans="15:15" ht="43.5" customHeight="1" x14ac:dyDescent="0.3">
      <c r="O371" s="318"/>
    </row>
    <row r="372" spans="15:15" ht="43.5" customHeight="1" x14ac:dyDescent="0.3">
      <c r="O372" s="318"/>
    </row>
    <row r="373" spans="15:15" ht="43.5" customHeight="1" x14ac:dyDescent="0.3">
      <c r="O373" s="318"/>
    </row>
    <row r="374" spans="15:15" ht="43.5" customHeight="1" x14ac:dyDescent="0.3">
      <c r="O374" s="318"/>
    </row>
    <row r="375" spans="15:15" ht="43.5" customHeight="1" x14ac:dyDescent="0.3">
      <c r="O375" s="318"/>
    </row>
    <row r="376" spans="15:15" ht="43.5" customHeight="1" x14ac:dyDescent="0.3">
      <c r="O376" s="318"/>
    </row>
    <row r="377" spans="15:15" ht="43.5" customHeight="1" x14ac:dyDescent="0.3">
      <c r="O377" s="318"/>
    </row>
    <row r="378" spans="15:15" ht="43.5" customHeight="1" x14ac:dyDescent="0.3">
      <c r="O378" s="318"/>
    </row>
    <row r="379" spans="15:15" ht="43.5" customHeight="1" x14ac:dyDescent="0.3">
      <c r="O379" s="318"/>
    </row>
    <row r="380" spans="15:15" ht="43.5" customHeight="1" x14ac:dyDescent="0.3">
      <c r="O380" s="318"/>
    </row>
    <row r="381" spans="15:15" ht="43.5" customHeight="1" x14ac:dyDescent="0.3">
      <c r="O381" s="318"/>
    </row>
    <row r="382" spans="15:15" ht="43.5" customHeight="1" x14ac:dyDescent="0.3">
      <c r="O382" s="318"/>
    </row>
    <row r="383" spans="15:15" ht="43.5" customHeight="1" x14ac:dyDescent="0.3">
      <c r="O383" s="318"/>
    </row>
    <row r="384" spans="15:15" ht="43.5" customHeight="1" x14ac:dyDescent="0.3">
      <c r="O384" s="318"/>
    </row>
    <row r="385" spans="15:15" ht="43.5" customHeight="1" x14ac:dyDescent="0.3">
      <c r="O385" s="318"/>
    </row>
    <row r="386" spans="15:15" ht="43.5" customHeight="1" x14ac:dyDescent="0.3">
      <c r="O386" s="318"/>
    </row>
    <row r="387" spans="15:15" ht="43.5" customHeight="1" x14ac:dyDescent="0.3">
      <c r="O387" s="318"/>
    </row>
    <row r="388" spans="15:15" ht="43.5" customHeight="1" x14ac:dyDescent="0.3">
      <c r="O388" s="318"/>
    </row>
    <row r="389" spans="15:15" ht="43.5" customHeight="1" x14ac:dyDescent="0.3">
      <c r="O389" s="318"/>
    </row>
    <row r="390" spans="15:15" ht="43.5" customHeight="1" x14ac:dyDescent="0.3">
      <c r="O390" s="318"/>
    </row>
    <row r="391" spans="15:15" ht="43.5" customHeight="1" x14ac:dyDescent="0.3">
      <c r="O391" s="318"/>
    </row>
    <row r="392" spans="15:15" ht="43.5" customHeight="1" x14ac:dyDescent="0.3">
      <c r="O392" s="318"/>
    </row>
    <row r="393" spans="15:15" ht="43.5" customHeight="1" x14ac:dyDescent="0.3">
      <c r="O393" s="318"/>
    </row>
    <row r="394" spans="15:15" ht="43.5" customHeight="1" x14ac:dyDescent="0.3">
      <c r="O394" s="318"/>
    </row>
    <row r="395" spans="15:15" ht="43.5" customHeight="1" x14ac:dyDescent="0.3">
      <c r="O395" s="318"/>
    </row>
    <row r="396" spans="15:15" ht="43.5" customHeight="1" x14ac:dyDescent="0.3">
      <c r="O396" s="318"/>
    </row>
    <row r="397" spans="15:15" ht="43.5" customHeight="1" x14ac:dyDescent="0.3">
      <c r="O397" s="318"/>
    </row>
    <row r="398" spans="15:15" ht="43.5" customHeight="1" x14ac:dyDescent="0.3">
      <c r="O398" s="318"/>
    </row>
    <row r="399" spans="15:15" ht="43.5" customHeight="1" x14ac:dyDescent="0.3">
      <c r="O399" s="318"/>
    </row>
    <row r="400" spans="15:15" ht="43.5" customHeight="1" x14ac:dyDescent="0.3">
      <c r="O400" s="318"/>
    </row>
    <row r="401" spans="15:15" ht="43.5" customHeight="1" x14ac:dyDescent="0.3">
      <c r="O401" s="318"/>
    </row>
    <row r="402" spans="15:15" ht="43.5" customHeight="1" x14ac:dyDescent="0.3">
      <c r="O402" s="318"/>
    </row>
    <row r="403" spans="15:15" ht="43.5" customHeight="1" x14ac:dyDescent="0.3">
      <c r="O403" s="318"/>
    </row>
    <row r="404" spans="15:15" ht="43.5" customHeight="1" x14ac:dyDescent="0.3">
      <c r="O404" s="318"/>
    </row>
    <row r="405" spans="15:15" ht="43.5" customHeight="1" x14ac:dyDescent="0.3">
      <c r="O405" s="318"/>
    </row>
    <row r="406" spans="15:15" ht="43.5" customHeight="1" x14ac:dyDescent="0.3">
      <c r="O406" s="318"/>
    </row>
    <row r="407" spans="15:15" ht="43.5" customHeight="1" x14ac:dyDescent="0.3">
      <c r="O407" s="318"/>
    </row>
    <row r="408" spans="15:15" ht="43.5" customHeight="1" x14ac:dyDescent="0.3">
      <c r="O408" s="318"/>
    </row>
    <row r="409" spans="15:15" ht="43.5" customHeight="1" x14ac:dyDescent="0.3">
      <c r="O409" s="318"/>
    </row>
    <row r="410" spans="15:15" ht="43.5" customHeight="1" x14ac:dyDescent="0.3">
      <c r="O410" s="318"/>
    </row>
    <row r="411" spans="15:15" ht="43.5" customHeight="1" x14ac:dyDescent="0.3">
      <c r="O411" s="318"/>
    </row>
    <row r="412" spans="15:15" ht="43.5" customHeight="1" x14ac:dyDescent="0.3">
      <c r="O412" s="318"/>
    </row>
    <row r="413" spans="15:15" ht="43.5" customHeight="1" x14ac:dyDescent="0.3">
      <c r="O413" s="318"/>
    </row>
    <row r="414" spans="15:15" ht="43.5" customHeight="1" x14ac:dyDescent="0.3">
      <c r="O414" s="318"/>
    </row>
    <row r="415" spans="15:15" ht="43.5" customHeight="1" x14ac:dyDescent="0.3">
      <c r="O415" s="318"/>
    </row>
    <row r="416" spans="15:15" ht="43.5" customHeight="1" x14ac:dyDescent="0.3">
      <c r="O416" s="318"/>
    </row>
    <row r="417" spans="15:15" ht="43.5" customHeight="1" x14ac:dyDescent="0.3">
      <c r="O417" s="318"/>
    </row>
    <row r="418" spans="15:15" ht="43.5" customHeight="1" x14ac:dyDescent="0.3">
      <c r="O418" s="318"/>
    </row>
    <row r="419" spans="15:15" ht="43.5" customHeight="1" x14ac:dyDescent="0.3">
      <c r="O419" s="318"/>
    </row>
    <row r="420" spans="15:15" ht="43.5" customHeight="1" x14ac:dyDescent="0.3">
      <c r="O420" s="318"/>
    </row>
    <row r="421" spans="15:15" ht="43.5" customHeight="1" x14ac:dyDescent="0.3">
      <c r="O421" s="318"/>
    </row>
    <row r="422" spans="15:15" ht="43.5" customHeight="1" x14ac:dyDescent="0.3">
      <c r="O422" s="318"/>
    </row>
    <row r="423" spans="15:15" ht="43.5" customHeight="1" x14ac:dyDescent="0.3">
      <c r="O423" s="318"/>
    </row>
    <row r="424" spans="15:15" ht="43.5" customHeight="1" x14ac:dyDescent="0.3">
      <c r="O424" s="318"/>
    </row>
    <row r="425" spans="15:15" ht="43.5" customHeight="1" x14ac:dyDescent="0.3">
      <c r="O425" s="318"/>
    </row>
    <row r="426" spans="15:15" ht="43.5" customHeight="1" x14ac:dyDescent="0.3">
      <c r="O426" s="318"/>
    </row>
    <row r="427" spans="15:15" ht="43.5" customHeight="1" x14ac:dyDescent="0.3">
      <c r="O427" s="318"/>
    </row>
    <row r="428" spans="15:15" ht="43.5" customHeight="1" x14ac:dyDescent="0.3">
      <c r="O428" s="318"/>
    </row>
    <row r="429" spans="15:15" ht="43.5" customHeight="1" x14ac:dyDescent="0.3">
      <c r="O429" s="318"/>
    </row>
    <row r="430" spans="15:15" ht="43.5" customHeight="1" x14ac:dyDescent="0.3">
      <c r="O430" s="318"/>
    </row>
    <row r="431" spans="15:15" ht="43.5" customHeight="1" x14ac:dyDescent="0.3">
      <c r="O431" s="318"/>
    </row>
    <row r="432" spans="15:15" ht="43.5" customHeight="1" x14ac:dyDescent="0.3">
      <c r="O432" s="318"/>
    </row>
    <row r="433" spans="15:15" ht="43.5" customHeight="1" x14ac:dyDescent="0.3">
      <c r="O433" s="318"/>
    </row>
    <row r="434" spans="15:15" ht="43.5" customHeight="1" x14ac:dyDescent="0.3">
      <c r="O434" s="318"/>
    </row>
    <row r="435" spans="15:15" ht="43.5" customHeight="1" x14ac:dyDescent="0.3">
      <c r="O435" s="318"/>
    </row>
    <row r="436" spans="15:15" ht="43.5" customHeight="1" x14ac:dyDescent="0.3">
      <c r="O436" s="318"/>
    </row>
    <row r="437" spans="15:15" ht="43.5" customHeight="1" x14ac:dyDescent="0.3">
      <c r="O437" s="318"/>
    </row>
    <row r="438" spans="15:15" ht="43.5" customHeight="1" x14ac:dyDescent="0.3">
      <c r="O438" s="318"/>
    </row>
    <row r="439" spans="15:15" ht="43.5" customHeight="1" x14ac:dyDescent="0.3">
      <c r="O439" s="318"/>
    </row>
    <row r="440" spans="15:15" ht="43.5" customHeight="1" x14ac:dyDescent="0.3">
      <c r="O440" s="318"/>
    </row>
    <row r="441" spans="15:15" ht="43.5" customHeight="1" x14ac:dyDescent="0.3">
      <c r="O441" s="318"/>
    </row>
    <row r="442" spans="15:15" ht="43.5" customHeight="1" x14ac:dyDescent="0.3">
      <c r="O442" s="318"/>
    </row>
    <row r="443" spans="15:15" ht="43.5" customHeight="1" x14ac:dyDescent="0.3">
      <c r="O443" s="318"/>
    </row>
    <row r="444" spans="15:15" ht="43.5" customHeight="1" x14ac:dyDescent="0.3">
      <c r="O444" s="318"/>
    </row>
    <row r="445" spans="15:15" ht="43.5" customHeight="1" x14ac:dyDescent="0.3">
      <c r="O445" s="318"/>
    </row>
    <row r="446" spans="15:15" ht="43.5" customHeight="1" x14ac:dyDescent="0.3">
      <c r="O446" s="318"/>
    </row>
    <row r="447" spans="15:15" ht="43.5" customHeight="1" x14ac:dyDescent="0.3">
      <c r="O447" s="318"/>
    </row>
    <row r="448" spans="15:15" ht="43.5" customHeight="1" x14ac:dyDescent="0.3">
      <c r="O448" s="318"/>
    </row>
    <row r="449" spans="15:15" ht="43.5" customHeight="1" x14ac:dyDescent="0.3">
      <c r="O449" s="318"/>
    </row>
    <row r="450" spans="15:15" ht="43.5" customHeight="1" x14ac:dyDescent="0.3">
      <c r="O450" s="318"/>
    </row>
    <row r="451" spans="15:15" ht="43.5" customHeight="1" x14ac:dyDescent="0.3">
      <c r="O451" s="318"/>
    </row>
    <row r="452" spans="15:15" ht="43.5" customHeight="1" x14ac:dyDescent="0.3">
      <c r="O452" s="318"/>
    </row>
    <row r="453" spans="15:15" ht="43.5" customHeight="1" x14ac:dyDescent="0.3">
      <c r="O453" s="318"/>
    </row>
    <row r="454" spans="15:15" ht="43.5" customHeight="1" x14ac:dyDescent="0.3">
      <c r="O454" s="318"/>
    </row>
    <row r="455" spans="15:15" ht="43.5" customHeight="1" x14ac:dyDescent="0.3">
      <c r="O455" s="318"/>
    </row>
    <row r="456" spans="15:15" ht="43.5" customHeight="1" x14ac:dyDescent="0.3">
      <c r="O456" s="318"/>
    </row>
    <row r="457" spans="15:15" ht="43.5" customHeight="1" x14ac:dyDescent="0.3">
      <c r="O457" s="318"/>
    </row>
    <row r="458" spans="15:15" ht="43.5" customHeight="1" x14ac:dyDescent="0.3">
      <c r="O458" s="318"/>
    </row>
    <row r="459" spans="15:15" ht="43.5" customHeight="1" x14ac:dyDescent="0.3">
      <c r="O459" s="318"/>
    </row>
    <row r="460" spans="15:15" ht="43.5" customHeight="1" x14ac:dyDescent="0.3">
      <c r="O460" s="318"/>
    </row>
    <row r="461" spans="15:15" ht="43.5" customHeight="1" x14ac:dyDescent="0.3">
      <c r="O461" s="318"/>
    </row>
    <row r="462" spans="15:15" ht="43.5" customHeight="1" x14ac:dyDescent="0.3">
      <c r="O462" s="318"/>
    </row>
    <row r="463" spans="15:15" ht="43.5" customHeight="1" x14ac:dyDescent="0.3">
      <c r="O463" s="318"/>
    </row>
    <row r="464" spans="15:15" ht="43.5" customHeight="1" x14ac:dyDescent="0.3">
      <c r="O464" s="318"/>
    </row>
    <row r="465" spans="15:15" ht="43.5" customHeight="1" x14ac:dyDescent="0.3">
      <c r="O465" s="318"/>
    </row>
    <row r="466" spans="15:15" ht="43.5" customHeight="1" x14ac:dyDescent="0.3">
      <c r="O466" s="318"/>
    </row>
    <row r="467" spans="15:15" ht="43.5" customHeight="1" x14ac:dyDescent="0.3">
      <c r="O467" s="318"/>
    </row>
    <row r="468" spans="15:15" ht="43.5" customHeight="1" x14ac:dyDescent="0.3">
      <c r="O468" s="318"/>
    </row>
    <row r="469" spans="15:15" ht="43.5" customHeight="1" x14ac:dyDescent="0.3">
      <c r="O469" s="318"/>
    </row>
    <row r="470" spans="15:15" ht="43.5" customHeight="1" x14ac:dyDescent="0.3">
      <c r="O470" s="318"/>
    </row>
    <row r="471" spans="15:15" ht="43.5" customHeight="1" x14ac:dyDescent="0.3">
      <c r="O471" s="318"/>
    </row>
    <row r="472" spans="15:15" ht="43.5" customHeight="1" x14ac:dyDescent="0.3">
      <c r="O472" s="318"/>
    </row>
    <row r="473" spans="15:15" ht="43.5" customHeight="1" x14ac:dyDescent="0.3">
      <c r="O473" s="318"/>
    </row>
    <row r="474" spans="15:15" ht="43.5" customHeight="1" x14ac:dyDescent="0.3">
      <c r="O474" s="318"/>
    </row>
    <row r="475" spans="15:15" ht="43.5" customHeight="1" x14ac:dyDescent="0.3">
      <c r="O475" s="318"/>
    </row>
    <row r="476" spans="15:15" ht="43.5" customHeight="1" x14ac:dyDescent="0.3">
      <c r="O476" s="318"/>
    </row>
    <row r="477" spans="15:15" ht="43.5" customHeight="1" x14ac:dyDescent="0.3">
      <c r="O477" s="318"/>
    </row>
    <row r="478" spans="15:15" ht="43.5" customHeight="1" x14ac:dyDescent="0.3">
      <c r="O478" s="318"/>
    </row>
    <row r="479" spans="15:15" ht="43.5" customHeight="1" x14ac:dyDescent="0.3">
      <c r="O479" s="318"/>
    </row>
    <row r="480" spans="15:15" ht="43.5" customHeight="1" x14ac:dyDescent="0.3">
      <c r="O480" s="318"/>
    </row>
    <row r="481" spans="15:15" ht="43.5" customHeight="1" x14ac:dyDescent="0.3">
      <c r="O481" s="318"/>
    </row>
    <row r="482" spans="15:15" ht="43.5" customHeight="1" x14ac:dyDescent="0.3">
      <c r="O482" s="318"/>
    </row>
    <row r="483" spans="15:15" ht="43.5" customHeight="1" x14ac:dyDescent="0.3">
      <c r="O483" s="318"/>
    </row>
    <row r="484" spans="15:15" ht="43.5" customHeight="1" x14ac:dyDescent="0.3">
      <c r="O484" s="318"/>
    </row>
    <row r="485" spans="15:15" ht="43.5" customHeight="1" x14ac:dyDescent="0.3">
      <c r="O485" s="318"/>
    </row>
    <row r="486" spans="15:15" ht="43.5" customHeight="1" x14ac:dyDescent="0.3">
      <c r="O486" s="318"/>
    </row>
    <row r="487" spans="15:15" ht="43.5" customHeight="1" x14ac:dyDescent="0.3">
      <c r="O487" s="318"/>
    </row>
    <row r="488" spans="15:15" ht="43.5" customHeight="1" x14ac:dyDescent="0.3">
      <c r="O488" s="318"/>
    </row>
    <row r="489" spans="15:15" ht="43.5" customHeight="1" x14ac:dyDescent="0.3">
      <c r="O489" s="318"/>
    </row>
    <row r="490" spans="15:15" ht="43.5" customHeight="1" x14ac:dyDescent="0.3">
      <c r="O490" s="318"/>
    </row>
    <row r="491" spans="15:15" ht="43.5" customHeight="1" x14ac:dyDescent="0.3">
      <c r="O491" s="318"/>
    </row>
    <row r="492" spans="15:15" ht="43.5" customHeight="1" x14ac:dyDescent="0.3">
      <c r="O492" s="318"/>
    </row>
    <row r="493" spans="15:15" ht="43.5" customHeight="1" x14ac:dyDescent="0.3">
      <c r="O493" s="318"/>
    </row>
    <row r="494" spans="15:15" ht="43.5" customHeight="1" x14ac:dyDescent="0.3">
      <c r="O494" s="318"/>
    </row>
    <row r="495" spans="15:15" ht="43.5" customHeight="1" x14ac:dyDescent="0.3">
      <c r="O495" s="318"/>
    </row>
    <row r="496" spans="15:15" ht="43.5" customHeight="1" x14ac:dyDescent="0.3">
      <c r="O496" s="318"/>
    </row>
    <row r="497" spans="15:15" ht="43.5" customHeight="1" x14ac:dyDescent="0.3">
      <c r="O497" s="318"/>
    </row>
    <row r="498" spans="15:15" ht="43.5" customHeight="1" x14ac:dyDescent="0.3">
      <c r="O498" s="318"/>
    </row>
    <row r="499" spans="15:15" ht="43.5" customHeight="1" x14ac:dyDescent="0.3">
      <c r="O499" s="318"/>
    </row>
    <row r="500" spans="15:15" ht="43.5" customHeight="1" x14ac:dyDescent="0.3">
      <c r="O500" s="318"/>
    </row>
    <row r="501" spans="15:15" ht="43.5" customHeight="1" x14ac:dyDescent="0.3">
      <c r="O501" s="318"/>
    </row>
    <row r="502" spans="15:15" ht="43.5" customHeight="1" x14ac:dyDescent="0.3">
      <c r="O502" s="318"/>
    </row>
    <row r="503" spans="15:15" ht="43.5" customHeight="1" x14ac:dyDescent="0.3">
      <c r="O503" s="318"/>
    </row>
    <row r="504" spans="15:15" ht="43.5" customHeight="1" x14ac:dyDescent="0.3">
      <c r="O504" s="318"/>
    </row>
    <row r="505" spans="15:15" ht="43.5" customHeight="1" x14ac:dyDescent="0.3">
      <c r="O505" s="318"/>
    </row>
    <row r="506" spans="15:15" ht="43.5" customHeight="1" x14ac:dyDescent="0.3">
      <c r="O506" s="318"/>
    </row>
    <row r="507" spans="15:15" ht="43.5" customHeight="1" x14ac:dyDescent="0.3">
      <c r="O507" s="318"/>
    </row>
    <row r="508" spans="15:15" ht="43.5" customHeight="1" x14ac:dyDescent="0.3">
      <c r="O508" s="318"/>
    </row>
    <row r="509" spans="15:15" ht="43.5" customHeight="1" x14ac:dyDescent="0.3">
      <c r="O509" s="318"/>
    </row>
    <row r="510" spans="15:15" ht="43.5" customHeight="1" x14ac:dyDescent="0.3">
      <c r="O510" s="318"/>
    </row>
    <row r="511" spans="15:15" ht="43.5" customHeight="1" x14ac:dyDescent="0.3">
      <c r="O511" s="318"/>
    </row>
    <row r="512" spans="15:15" ht="43.5" customHeight="1" x14ac:dyDescent="0.3">
      <c r="O512" s="318"/>
    </row>
    <row r="513" spans="15:15" ht="43.5" customHeight="1" x14ac:dyDescent="0.3">
      <c r="O513" s="318"/>
    </row>
    <row r="514" spans="15:15" ht="43.5" customHeight="1" x14ac:dyDescent="0.3">
      <c r="O514" s="318"/>
    </row>
    <row r="515" spans="15:15" ht="43.5" customHeight="1" x14ac:dyDescent="0.3">
      <c r="O515" s="318"/>
    </row>
    <row r="516" spans="15:15" ht="43.5" customHeight="1" x14ac:dyDescent="0.3">
      <c r="O516" s="318"/>
    </row>
    <row r="517" spans="15:15" ht="43.5" customHeight="1" x14ac:dyDescent="0.3">
      <c r="O517" s="318"/>
    </row>
    <row r="518" spans="15:15" ht="43.5" customHeight="1" x14ac:dyDescent="0.3">
      <c r="O518" s="318"/>
    </row>
    <row r="519" spans="15:15" ht="43.5" customHeight="1" x14ac:dyDescent="0.3">
      <c r="O519" s="318"/>
    </row>
    <row r="520" spans="15:15" ht="43.5" customHeight="1" x14ac:dyDescent="0.3">
      <c r="O520" s="318"/>
    </row>
    <row r="521" spans="15:15" ht="43.5" customHeight="1" x14ac:dyDescent="0.3">
      <c r="O521" s="318"/>
    </row>
    <row r="522" spans="15:15" ht="43.5" customHeight="1" x14ac:dyDescent="0.3">
      <c r="O522" s="318"/>
    </row>
    <row r="523" spans="15:15" ht="43.5" customHeight="1" x14ac:dyDescent="0.3">
      <c r="O523" s="318"/>
    </row>
    <row r="524" spans="15:15" ht="43.5" customHeight="1" x14ac:dyDescent="0.3">
      <c r="O524" s="318"/>
    </row>
    <row r="525" spans="15:15" ht="43.5" customHeight="1" x14ac:dyDescent="0.3">
      <c r="O525" s="318"/>
    </row>
    <row r="526" spans="15:15" ht="43.5" customHeight="1" x14ac:dyDescent="0.3">
      <c r="O526" s="318"/>
    </row>
    <row r="527" spans="15:15" ht="43.5" customHeight="1" x14ac:dyDescent="0.3">
      <c r="O527" s="318"/>
    </row>
    <row r="528" spans="15:15" ht="43.5" customHeight="1" x14ac:dyDescent="0.3">
      <c r="O528" s="318"/>
    </row>
    <row r="529" spans="15:15" ht="43.5" customHeight="1" x14ac:dyDescent="0.3">
      <c r="O529" s="318"/>
    </row>
    <row r="530" spans="15:15" ht="43.5" customHeight="1" x14ac:dyDescent="0.3">
      <c r="O530" s="318"/>
    </row>
    <row r="531" spans="15:15" ht="43.5" customHeight="1" x14ac:dyDescent="0.3">
      <c r="O531" s="318"/>
    </row>
    <row r="532" spans="15:15" ht="43.5" customHeight="1" x14ac:dyDescent="0.3">
      <c r="O532" s="318"/>
    </row>
    <row r="533" spans="15:15" ht="43.5" customHeight="1" x14ac:dyDescent="0.3">
      <c r="O533" s="318"/>
    </row>
    <row r="534" spans="15:15" ht="43.5" customHeight="1" x14ac:dyDescent="0.3">
      <c r="O534" s="318"/>
    </row>
    <row r="535" spans="15:15" ht="43.5" customHeight="1" x14ac:dyDescent="0.3">
      <c r="O535" s="318"/>
    </row>
    <row r="536" spans="15:15" ht="43.5" customHeight="1" x14ac:dyDescent="0.3">
      <c r="O536" s="318"/>
    </row>
    <row r="537" spans="15:15" ht="43.5" customHeight="1" x14ac:dyDescent="0.3">
      <c r="O537" s="318"/>
    </row>
    <row r="538" spans="15:15" ht="43.5" customHeight="1" x14ac:dyDescent="0.3">
      <c r="O538" s="318"/>
    </row>
    <row r="539" spans="15:15" ht="43.5" customHeight="1" x14ac:dyDescent="0.3">
      <c r="O539" s="318"/>
    </row>
    <row r="540" spans="15:15" ht="43.5" customHeight="1" x14ac:dyDescent="0.3">
      <c r="O540" s="318"/>
    </row>
    <row r="541" spans="15:15" ht="43.5" customHeight="1" x14ac:dyDescent="0.3">
      <c r="O541" s="318"/>
    </row>
    <row r="542" spans="15:15" ht="43.5" customHeight="1" x14ac:dyDescent="0.3">
      <c r="O542" s="318"/>
    </row>
    <row r="543" spans="15:15" ht="43.5" customHeight="1" x14ac:dyDescent="0.3">
      <c r="O543" s="318"/>
    </row>
    <row r="544" spans="15:15" ht="43.5" customHeight="1" x14ac:dyDescent="0.3">
      <c r="O544" s="318"/>
    </row>
    <row r="545" spans="15:15" ht="43.5" customHeight="1" x14ac:dyDescent="0.3">
      <c r="O545" s="318"/>
    </row>
    <row r="546" spans="15:15" ht="43.5" customHeight="1" x14ac:dyDescent="0.3">
      <c r="O546" s="318"/>
    </row>
    <row r="547" spans="15:15" ht="43.5" customHeight="1" x14ac:dyDescent="0.3">
      <c r="O547" s="318"/>
    </row>
    <row r="548" spans="15:15" ht="43.5" customHeight="1" x14ac:dyDescent="0.3">
      <c r="O548" s="318"/>
    </row>
    <row r="549" spans="15:15" ht="43.5" customHeight="1" x14ac:dyDescent="0.3">
      <c r="O549" s="318"/>
    </row>
    <row r="550" spans="15:15" ht="43.5" customHeight="1" x14ac:dyDescent="0.3">
      <c r="O550" s="318"/>
    </row>
    <row r="551" spans="15:15" ht="43.5" customHeight="1" x14ac:dyDescent="0.3">
      <c r="O551" s="318"/>
    </row>
    <row r="552" spans="15:15" ht="43.5" customHeight="1" x14ac:dyDescent="0.3">
      <c r="O552" s="318"/>
    </row>
    <row r="553" spans="15:15" ht="43.5" customHeight="1" x14ac:dyDescent="0.3">
      <c r="O553" s="318"/>
    </row>
    <row r="554" spans="15:15" ht="43.5" customHeight="1" x14ac:dyDescent="0.3">
      <c r="O554" s="318"/>
    </row>
    <row r="555" spans="15:15" ht="43.5" customHeight="1" x14ac:dyDescent="0.3">
      <c r="O555" s="318"/>
    </row>
    <row r="556" spans="15:15" ht="43.5" customHeight="1" x14ac:dyDescent="0.3">
      <c r="O556" s="318"/>
    </row>
    <row r="557" spans="15:15" ht="43.5" customHeight="1" x14ac:dyDescent="0.3">
      <c r="O557" s="318"/>
    </row>
    <row r="558" spans="15:15" ht="43.5" customHeight="1" x14ac:dyDescent="0.3">
      <c r="O558" s="318"/>
    </row>
    <row r="559" spans="15:15" ht="43.5" customHeight="1" x14ac:dyDescent="0.3">
      <c r="O559" s="318"/>
    </row>
    <row r="560" spans="15:15" ht="43.5" customHeight="1" x14ac:dyDescent="0.3">
      <c r="O560" s="318"/>
    </row>
    <row r="561" spans="15:15" ht="43.5" customHeight="1" x14ac:dyDescent="0.3">
      <c r="O561" s="318"/>
    </row>
    <row r="562" spans="15:15" ht="43.5" customHeight="1" x14ac:dyDescent="0.3">
      <c r="O562" s="318"/>
    </row>
    <row r="563" spans="15:15" ht="43.5" customHeight="1" x14ac:dyDescent="0.3">
      <c r="O563" s="318"/>
    </row>
    <row r="564" spans="15:15" ht="43.5" customHeight="1" x14ac:dyDescent="0.3">
      <c r="O564" s="318"/>
    </row>
    <row r="565" spans="15:15" ht="43.5" customHeight="1" x14ac:dyDescent="0.3">
      <c r="O565" s="318"/>
    </row>
    <row r="566" spans="15:15" ht="43.5" customHeight="1" x14ac:dyDescent="0.3">
      <c r="O566" s="318"/>
    </row>
    <row r="567" spans="15:15" ht="43.5" customHeight="1" x14ac:dyDescent="0.3">
      <c r="O567" s="318"/>
    </row>
    <row r="568" spans="15:15" ht="43.5" customHeight="1" x14ac:dyDescent="0.3">
      <c r="O568" s="318"/>
    </row>
    <row r="569" spans="15:15" ht="43.5" customHeight="1" x14ac:dyDescent="0.3">
      <c r="O569" s="318"/>
    </row>
    <row r="570" spans="15:15" ht="43.5" customHeight="1" x14ac:dyDescent="0.3">
      <c r="O570" s="318"/>
    </row>
    <row r="571" spans="15:15" ht="43.5" customHeight="1" x14ac:dyDescent="0.3">
      <c r="O571" s="318"/>
    </row>
    <row r="572" spans="15:15" ht="43.5" customHeight="1" x14ac:dyDescent="0.3">
      <c r="O572" s="318"/>
    </row>
    <row r="573" spans="15:15" ht="43.5" customHeight="1" x14ac:dyDescent="0.3">
      <c r="O573" s="318"/>
    </row>
    <row r="574" spans="15:15" ht="43.5" customHeight="1" x14ac:dyDescent="0.3">
      <c r="O574" s="318"/>
    </row>
    <row r="575" spans="15:15" ht="43.5" customHeight="1" x14ac:dyDescent="0.3">
      <c r="O575" s="318"/>
    </row>
    <row r="576" spans="15:15" ht="43.5" customHeight="1" x14ac:dyDescent="0.3">
      <c r="O576" s="318"/>
    </row>
    <row r="577" spans="15:15" ht="43.5" customHeight="1" x14ac:dyDescent="0.3">
      <c r="O577" s="318"/>
    </row>
    <row r="578" spans="15:15" ht="43.5" customHeight="1" x14ac:dyDescent="0.3">
      <c r="O578" s="318"/>
    </row>
    <row r="579" spans="15:15" ht="43.5" customHeight="1" x14ac:dyDescent="0.3">
      <c r="O579" s="318"/>
    </row>
    <row r="580" spans="15:15" ht="43.5" customHeight="1" x14ac:dyDescent="0.3">
      <c r="O580" s="318"/>
    </row>
    <row r="581" spans="15:15" ht="43.5" customHeight="1" x14ac:dyDescent="0.3">
      <c r="O581" s="318"/>
    </row>
    <row r="582" spans="15:15" ht="43.5" customHeight="1" x14ac:dyDescent="0.3">
      <c r="O582" s="318"/>
    </row>
    <row r="583" spans="15:15" ht="43.5" customHeight="1" x14ac:dyDescent="0.3">
      <c r="O583" s="318"/>
    </row>
    <row r="584" spans="15:15" ht="43.5" customHeight="1" x14ac:dyDescent="0.3">
      <c r="O584" s="318"/>
    </row>
    <row r="585" spans="15:15" ht="43.5" customHeight="1" x14ac:dyDescent="0.3">
      <c r="O585" s="318"/>
    </row>
    <row r="586" spans="15:15" ht="43.5" customHeight="1" x14ac:dyDescent="0.3">
      <c r="O586" s="318"/>
    </row>
    <row r="587" spans="15:15" ht="43.5" customHeight="1" x14ac:dyDescent="0.3">
      <c r="O587" s="318"/>
    </row>
    <row r="588" spans="15:15" ht="43.5" customHeight="1" x14ac:dyDescent="0.3">
      <c r="O588" s="318"/>
    </row>
    <row r="589" spans="15:15" ht="43.5" customHeight="1" x14ac:dyDescent="0.3">
      <c r="O589" s="318"/>
    </row>
    <row r="590" spans="15:15" ht="43.5" customHeight="1" x14ac:dyDescent="0.3">
      <c r="O590" s="318"/>
    </row>
    <row r="591" spans="15:15" ht="43.5" customHeight="1" x14ac:dyDescent="0.3">
      <c r="O591" s="318"/>
    </row>
    <row r="592" spans="15:15" ht="43.5" customHeight="1" x14ac:dyDescent="0.3">
      <c r="O592" s="318"/>
    </row>
    <row r="593" spans="15:15" ht="43.5" customHeight="1" x14ac:dyDescent="0.3">
      <c r="O593" s="318"/>
    </row>
    <row r="594" spans="15:15" ht="43.5" customHeight="1" x14ac:dyDescent="0.3">
      <c r="O594" s="318"/>
    </row>
    <row r="595" spans="15:15" ht="43.5" customHeight="1" x14ac:dyDescent="0.3">
      <c r="O595" s="318"/>
    </row>
    <row r="596" spans="15:15" ht="43.5" customHeight="1" x14ac:dyDescent="0.3">
      <c r="O596" s="318"/>
    </row>
    <row r="597" spans="15:15" ht="43.5" customHeight="1" x14ac:dyDescent="0.3">
      <c r="O597" s="318"/>
    </row>
    <row r="598" spans="15:15" ht="43.5" customHeight="1" x14ac:dyDescent="0.3">
      <c r="O598" s="318"/>
    </row>
    <row r="599" spans="15:15" ht="43.5" customHeight="1" x14ac:dyDescent="0.3">
      <c r="O599" s="318"/>
    </row>
    <row r="600" spans="15:15" ht="43.5" customHeight="1" x14ac:dyDescent="0.3">
      <c r="O600" s="318"/>
    </row>
    <row r="601" spans="15:15" ht="43.5" customHeight="1" x14ac:dyDescent="0.3">
      <c r="O601" s="318"/>
    </row>
    <row r="602" spans="15:15" ht="43.5" customHeight="1" x14ac:dyDescent="0.3">
      <c r="O602" s="318"/>
    </row>
    <row r="603" spans="15:15" ht="43.5" customHeight="1" x14ac:dyDescent="0.3">
      <c r="O603" s="318"/>
    </row>
    <row r="604" spans="15:15" ht="43.5" customHeight="1" x14ac:dyDescent="0.3">
      <c r="O604" s="318"/>
    </row>
    <row r="605" spans="15:15" ht="43.5" customHeight="1" x14ac:dyDescent="0.3">
      <c r="O605" s="318"/>
    </row>
    <row r="606" spans="15:15" ht="43.5" customHeight="1" x14ac:dyDescent="0.3">
      <c r="O606" s="318"/>
    </row>
    <row r="607" spans="15:15" ht="43.5" customHeight="1" x14ac:dyDescent="0.3">
      <c r="O607" s="318"/>
    </row>
    <row r="608" spans="15:15" ht="43.5" customHeight="1" x14ac:dyDescent="0.3">
      <c r="O608" s="318"/>
    </row>
    <row r="609" spans="15:15" ht="43.5" customHeight="1" x14ac:dyDescent="0.3">
      <c r="O609" s="318"/>
    </row>
    <row r="610" spans="15:15" ht="43.5" customHeight="1" x14ac:dyDescent="0.3">
      <c r="O610" s="318"/>
    </row>
    <row r="611" spans="15:15" ht="43.5" customHeight="1" x14ac:dyDescent="0.3">
      <c r="O611" s="318"/>
    </row>
    <row r="612" spans="15:15" ht="43.5" customHeight="1" x14ac:dyDescent="0.3">
      <c r="O612" s="318"/>
    </row>
    <row r="613" spans="15:15" ht="43.5" customHeight="1" x14ac:dyDescent="0.3">
      <c r="O613" s="318"/>
    </row>
    <row r="614" spans="15:15" ht="43.5" customHeight="1" x14ac:dyDescent="0.3">
      <c r="O614" s="318"/>
    </row>
    <row r="615" spans="15:15" ht="43.5" customHeight="1" x14ac:dyDescent="0.3">
      <c r="O615" s="318"/>
    </row>
    <row r="616" spans="15:15" ht="43.5" customHeight="1" x14ac:dyDescent="0.3">
      <c r="O616" s="318"/>
    </row>
    <row r="617" spans="15:15" ht="43.5" customHeight="1" x14ac:dyDescent="0.3">
      <c r="O617" s="318"/>
    </row>
    <row r="618" spans="15:15" ht="43.5" customHeight="1" x14ac:dyDescent="0.3">
      <c r="O618" s="318"/>
    </row>
    <row r="619" spans="15:15" ht="43.5" customHeight="1" x14ac:dyDescent="0.3">
      <c r="O619" s="318"/>
    </row>
    <row r="620" spans="15:15" ht="43.5" customHeight="1" x14ac:dyDescent="0.3">
      <c r="O620" s="318"/>
    </row>
    <row r="621" spans="15:15" ht="43.5" customHeight="1" x14ac:dyDescent="0.3">
      <c r="O621" s="318"/>
    </row>
    <row r="622" spans="15:15" ht="43.5" customHeight="1" x14ac:dyDescent="0.3">
      <c r="O622" s="318"/>
    </row>
    <row r="623" spans="15:15" ht="43.5" customHeight="1" x14ac:dyDescent="0.3">
      <c r="O623" s="318"/>
    </row>
    <row r="624" spans="15:15" ht="43.5" customHeight="1" x14ac:dyDescent="0.3">
      <c r="O624" s="318"/>
    </row>
    <row r="625" spans="15:15" ht="43.5" customHeight="1" x14ac:dyDescent="0.3">
      <c r="O625" s="318"/>
    </row>
    <row r="626" spans="15:15" ht="43.5" customHeight="1" x14ac:dyDescent="0.3">
      <c r="O626" s="318"/>
    </row>
    <row r="627" spans="15:15" ht="43.5" customHeight="1" x14ac:dyDescent="0.3">
      <c r="O627" s="318"/>
    </row>
    <row r="628" spans="15:15" ht="43.5" customHeight="1" x14ac:dyDescent="0.3">
      <c r="O628" s="318"/>
    </row>
    <row r="629" spans="15:15" ht="43.5" customHeight="1" x14ac:dyDescent="0.3">
      <c r="O629" s="318"/>
    </row>
    <row r="630" spans="15:15" ht="43.5" customHeight="1" x14ac:dyDescent="0.3">
      <c r="O630" s="318"/>
    </row>
    <row r="631" spans="15:15" ht="43.5" customHeight="1" x14ac:dyDescent="0.3">
      <c r="O631" s="318"/>
    </row>
    <row r="632" spans="15:15" ht="43.5" customHeight="1" x14ac:dyDescent="0.3">
      <c r="O632" s="318"/>
    </row>
    <row r="633" spans="15:15" ht="43.5" customHeight="1" x14ac:dyDescent="0.3">
      <c r="O633" s="318"/>
    </row>
    <row r="634" spans="15:15" ht="43.5" customHeight="1" x14ac:dyDescent="0.3">
      <c r="O634" s="318"/>
    </row>
    <row r="635" spans="15:15" ht="43.5" customHeight="1" x14ac:dyDescent="0.3">
      <c r="O635" s="318"/>
    </row>
    <row r="636" spans="15:15" ht="43.5" customHeight="1" x14ac:dyDescent="0.3">
      <c r="O636" s="318"/>
    </row>
    <row r="637" spans="15:15" ht="43.5" customHeight="1" x14ac:dyDescent="0.3">
      <c r="O637" s="318"/>
    </row>
    <row r="638" spans="15:15" ht="43.5" customHeight="1" x14ac:dyDescent="0.3">
      <c r="O638" s="318"/>
    </row>
    <row r="639" spans="15:15" ht="43.5" customHeight="1" x14ac:dyDescent="0.3">
      <c r="O639" s="318"/>
    </row>
    <row r="640" spans="15:15" ht="43.5" customHeight="1" x14ac:dyDescent="0.3">
      <c r="O640" s="318"/>
    </row>
    <row r="641" spans="15:15" ht="43.5" customHeight="1" x14ac:dyDescent="0.3">
      <c r="O641" s="318"/>
    </row>
    <row r="642" spans="15:15" ht="43.5" customHeight="1" x14ac:dyDescent="0.3">
      <c r="O642" s="318"/>
    </row>
    <row r="643" spans="15:15" ht="43.5" customHeight="1" x14ac:dyDescent="0.3">
      <c r="O643" s="318"/>
    </row>
    <row r="644" spans="15:15" ht="43.5" customHeight="1" x14ac:dyDescent="0.3">
      <c r="O644" s="318"/>
    </row>
    <row r="645" spans="15:15" ht="43.5" customHeight="1" x14ac:dyDescent="0.3">
      <c r="O645" s="318"/>
    </row>
    <row r="646" spans="15:15" ht="43.5" customHeight="1" x14ac:dyDescent="0.3">
      <c r="O646" s="318"/>
    </row>
    <row r="647" spans="15:15" ht="43.5" customHeight="1" x14ac:dyDescent="0.3">
      <c r="O647" s="318"/>
    </row>
    <row r="648" spans="15:15" ht="43.5" customHeight="1" x14ac:dyDescent="0.3">
      <c r="O648" s="318"/>
    </row>
    <row r="649" spans="15:15" ht="43.5" customHeight="1" x14ac:dyDescent="0.3">
      <c r="O649" s="318"/>
    </row>
    <row r="650" spans="15:15" ht="43.5" customHeight="1" x14ac:dyDescent="0.3">
      <c r="O650" s="318"/>
    </row>
    <row r="651" spans="15:15" ht="43.5" customHeight="1" x14ac:dyDescent="0.3">
      <c r="O651" s="318"/>
    </row>
    <row r="652" spans="15:15" ht="43.5" customHeight="1" x14ac:dyDescent="0.3">
      <c r="O652" s="318"/>
    </row>
    <row r="653" spans="15:15" ht="43.5" customHeight="1" x14ac:dyDescent="0.3">
      <c r="O653" s="318"/>
    </row>
    <row r="654" spans="15:15" ht="43.5" customHeight="1" x14ac:dyDescent="0.3">
      <c r="O654" s="318"/>
    </row>
    <row r="655" spans="15:15" ht="43.5" customHeight="1" x14ac:dyDescent="0.3">
      <c r="O655" s="318"/>
    </row>
    <row r="656" spans="15:15" ht="43.5" customHeight="1" x14ac:dyDescent="0.3">
      <c r="O656" s="318"/>
    </row>
    <row r="657" spans="15:15" ht="43.5" customHeight="1" x14ac:dyDescent="0.3">
      <c r="O657" s="318"/>
    </row>
    <row r="658" spans="15:15" ht="43.5" customHeight="1" x14ac:dyDescent="0.3">
      <c r="O658" s="318"/>
    </row>
    <row r="659" spans="15:15" ht="43.5" customHeight="1" x14ac:dyDescent="0.3">
      <c r="O659" s="318"/>
    </row>
    <row r="660" spans="15:15" ht="43.5" customHeight="1" x14ac:dyDescent="0.3">
      <c r="O660" s="318"/>
    </row>
    <row r="661" spans="15:15" ht="43.5" customHeight="1" x14ac:dyDescent="0.3">
      <c r="O661" s="318"/>
    </row>
    <row r="662" spans="15:15" ht="43.5" customHeight="1" x14ac:dyDescent="0.3">
      <c r="O662" s="318"/>
    </row>
    <row r="663" spans="15:15" ht="43.5" customHeight="1" x14ac:dyDescent="0.3">
      <c r="O663" s="318"/>
    </row>
    <row r="664" spans="15:15" ht="43.5" customHeight="1" x14ac:dyDescent="0.3">
      <c r="O664" s="318"/>
    </row>
    <row r="665" spans="15:15" ht="43.5" customHeight="1" x14ac:dyDescent="0.3">
      <c r="O665" s="318"/>
    </row>
    <row r="666" spans="15:15" ht="43.5" customHeight="1" x14ac:dyDescent="0.3">
      <c r="O666" s="318"/>
    </row>
    <row r="667" spans="15:15" ht="43.5" customHeight="1" x14ac:dyDescent="0.3">
      <c r="O667" s="318"/>
    </row>
    <row r="668" spans="15:15" ht="43.5" customHeight="1" x14ac:dyDescent="0.3">
      <c r="O668" s="318"/>
    </row>
    <row r="669" spans="15:15" ht="43.5" customHeight="1" x14ac:dyDescent="0.3">
      <c r="O669" s="318"/>
    </row>
    <row r="670" spans="15:15" ht="43.5" customHeight="1" x14ac:dyDescent="0.3">
      <c r="O670" s="318"/>
    </row>
    <row r="671" spans="15:15" ht="43.5" customHeight="1" x14ac:dyDescent="0.3">
      <c r="O671" s="318"/>
    </row>
    <row r="672" spans="15:15" ht="43.5" customHeight="1" x14ac:dyDescent="0.3">
      <c r="O672" s="318"/>
    </row>
    <row r="673" spans="15:15" ht="43.5" customHeight="1" x14ac:dyDescent="0.3">
      <c r="O673" s="318"/>
    </row>
    <row r="674" spans="15:15" ht="43.5" customHeight="1" x14ac:dyDescent="0.3">
      <c r="O674" s="318"/>
    </row>
    <row r="675" spans="15:15" ht="43.5" customHeight="1" x14ac:dyDescent="0.3">
      <c r="O675" s="318"/>
    </row>
    <row r="676" spans="15:15" ht="43.5" customHeight="1" x14ac:dyDescent="0.3">
      <c r="O676" s="318"/>
    </row>
    <row r="677" spans="15:15" ht="43.5" customHeight="1" x14ac:dyDescent="0.3">
      <c r="O677" s="318"/>
    </row>
    <row r="678" spans="15:15" ht="43.5" customHeight="1" x14ac:dyDescent="0.3">
      <c r="O678" s="318"/>
    </row>
    <row r="679" spans="15:15" ht="43.5" customHeight="1" x14ac:dyDescent="0.3">
      <c r="O679" s="318"/>
    </row>
    <row r="680" spans="15:15" ht="43.5" customHeight="1" x14ac:dyDescent="0.3">
      <c r="O680" s="318"/>
    </row>
    <row r="681" spans="15:15" ht="43.5" customHeight="1" x14ac:dyDescent="0.3">
      <c r="O681" s="318"/>
    </row>
    <row r="682" spans="15:15" ht="43.5" customHeight="1" x14ac:dyDescent="0.3">
      <c r="O682" s="318"/>
    </row>
    <row r="683" spans="15:15" ht="43.5" customHeight="1" x14ac:dyDescent="0.3">
      <c r="O683" s="318"/>
    </row>
    <row r="684" spans="15:15" ht="43.5" customHeight="1" x14ac:dyDescent="0.3">
      <c r="O684" s="318"/>
    </row>
    <row r="685" spans="15:15" ht="43.5" customHeight="1" x14ac:dyDescent="0.3">
      <c r="O685" s="318"/>
    </row>
    <row r="686" spans="15:15" ht="43.5" customHeight="1" x14ac:dyDescent="0.3">
      <c r="O686" s="318"/>
    </row>
    <row r="687" spans="15:15" ht="43.5" customHeight="1" x14ac:dyDescent="0.3">
      <c r="O687" s="318"/>
    </row>
    <row r="688" spans="15:15" ht="43.5" customHeight="1" x14ac:dyDescent="0.3">
      <c r="O688" s="318"/>
    </row>
    <row r="689" spans="15:15" ht="43.5" customHeight="1" x14ac:dyDescent="0.3">
      <c r="O689" s="318"/>
    </row>
    <row r="690" spans="15:15" ht="43.5" customHeight="1" x14ac:dyDescent="0.3">
      <c r="O690" s="318"/>
    </row>
    <row r="691" spans="15:15" ht="43.5" customHeight="1" x14ac:dyDescent="0.3">
      <c r="O691" s="318"/>
    </row>
    <row r="692" spans="15:15" ht="43.5" customHeight="1" x14ac:dyDescent="0.3">
      <c r="O692" s="318"/>
    </row>
    <row r="693" spans="15:15" ht="43.5" customHeight="1" x14ac:dyDescent="0.3">
      <c r="O693" s="318"/>
    </row>
    <row r="694" spans="15:15" ht="43.5" customHeight="1" x14ac:dyDescent="0.3">
      <c r="O694" s="318"/>
    </row>
    <row r="695" spans="15:15" ht="43.5" customHeight="1" x14ac:dyDescent="0.3">
      <c r="O695" s="318"/>
    </row>
    <row r="696" spans="15:15" ht="43.5" customHeight="1" x14ac:dyDescent="0.3">
      <c r="O696" s="318"/>
    </row>
    <row r="697" spans="15:15" ht="43.5" customHeight="1" x14ac:dyDescent="0.3">
      <c r="O697" s="318"/>
    </row>
    <row r="698" spans="15:15" ht="43.5" customHeight="1" x14ac:dyDescent="0.3">
      <c r="O698" s="318"/>
    </row>
    <row r="699" spans="15:15" ht="43.5" customHeight="1" x14ac:dyDescent="0.3">
      <c r="O699" s="318"/>
    </row>
    <row r="700" spans="15:15" ht="43.5" customHeight="1" x14ac:dyDescent="0.3">
      <c r="O700" s="318"/>
    </row>
    <row r="701" spans="15:15" ht="43.5" customHeight="1" x14ac:dyDescent="0.3">
      <c r="O701" s="318"/>
    </row>
    <row r="702" spans="15:15" ht="43.5" customHeight="1" x14ac:dyDescent="0.3">
      <c r="O702" s="318"/>
    </row>
    <row r="703" spans="15:15" ht="43.5" customHeight="1" x14ac:dyDescent="0.3">
      <c r="O703" s="318"/>
    </row>
    <row r="704" spans="15:15" ht="43.5" customHeight="1" x14ac:dyDescent="0.3">
      <c r="O704" s="318"/>
    </row>
    <row r="705" spans="15:15" ht="43.5" customHeight="1" x14ac:dyDescent="0.3">
      <c r="O705" s="318"/>
    </row>
    <row r="706" spans="15:15" ht="43.5" customHeight="1" x14ac:dyDescent="0.3">
      <c r="O706" s="318"/>
    </row>
    <row r="707" spans="15:15" ht="43.5" customHeight="1" x14ac:dyDescent="0.3">
      <c r="O707" s="318"/>
    </row>
    <row r="708" spans="15:15" ht="43.5" customHeight="1" x14ac:dyDescent="0.3">
      <c r="O708" s="318"/>
    </row>
    <row r="709" spans="15:15" ht="43.5" customHeight="1" x14ac:dyDescent="0.3">
      <c r="O709" s="318"/>
    </row>
    <row r="710" spans="15:15" ht="43.5" customHeight="1" x14ac:dyDescent="0.3">
      <c r="O710" s="318"/>
    </row>
    <row r="711" spans="15:15" ht="43.5" customHeight="1" x14ac:dyDescent="0.3">
      <c r="O711" s="318"/>
    </row>
    <row r="712" spans="15:15" ht="43.5" customHeight="1" x14ac:dyDescent="0.3">
      <c r="O712" s="318"/>
    </row>
    <row r="713" spans="15:15" ht="43.5" customHeight="1" x14ac:dyDescent="0.3">
      <c r="O713" s="318"/>
    </row>
    <row r="714" spans="15:15" ht="43.5" customHeight="1" x14ac:dyDescent="0.3">
      <c r="O714" s="318"/>
    </row>
    <row r="715" spans="15:15" ht="43.5" customHeight="1" x14ac:dyDescent="0.3">
      <c r="O715" s="318"/>
    </row>
    <row r="716" spans="15:15" ht="43.5" customHeight="1" x14ac:dyDescent="0.3">
      <c r="O716" s="318"/>
    </row>
    <row r="717" spans="15:15" ht="43.5" customHeight="1" x14ac:dyDescent="0.3">
      <c r="O717" s="318"/>
    </row>
    <row r="718" spans="15:15" ht="43.5" customHeight="1" x14ac:dyDescent="0.3">
      <c r="O718" s="318"/>
    </row>
    <row r="719" spans="15:15" ht="43.5" customHeight="1" x14ac:dyDescent="0.3">
      <c r="O719" s="318"/>
    </row>
    <row r="720" spans="15:15" ht="43.5" customHeight="1" x14ac:dyDescent="0.3">
      <c r="O720" s="318"/>
    </row>
    <row r="721" spans="15:15" ht="43.5" customHeight="1" x14ac:dyDescent="0.3">
      <c r="O721" s="318"/>
    </row>
    <row r="722" spans="15:15" ht="43.5" customHeight="1" x14ac:dyDescent="0.3">
      <c r="O722" s="318"/>
    </row>
    <row r="723" spans="15:15" ht="43.5" customHeight="1" x14ac:dyDescent="0.3">
      <c r="O723" s="318"/>
    </row>
    <row r="724" spans="15:15" ht="43.5" customHeight="1" x14ac:dyDescent="0.3">
      <c r="O724" s="318"/>
    </row>
    <row r="725" spans="15:15" ht="43.5" customHeight="1" x14ac:dyDescent="0.3">
      <c r="O725" s="318"/>
    </row>
    <row r="726" spans="15:15" ht="43.5" customHeight="1" x14ac:dyDescent="0.3">
      <c r="O726" s="318"/>
    </row>
    <row r="727" spans="15:15" ht="43.5" customHeight="1" x14ac:dyDescent="0.3">
      <c r="O727" s="318"/>
    </row>
    <row r="728" spans="15:15" ht="43.5" customHeight="1" x14ac:dyDescent="0.3">
      <c r="O728" s="318"/>
    </row>
    <row r="729" spans="15:15" ht="43.5" customHeight="1" x14ac:dyDescent="0.3">
      <c r="O729" s="318"/>
    </row>
    <row r="730" spans="15:15" ht="43.5" customHeight="1" x14ac:dyDescent="0.3">
      <c r="O730" s="318"/>
    </row>
    <row r="731" spans="15:15" ht="43.5" customHeight="1" x14ac:dyDescent="0.3">
      <c r="O731" s="318"/>
    </row>
    <row r="732" spans="15:15" ht="43.5" customHeight="1" x14ac:dyDescent="0.3">
      <c r="O732" s="318"/>
    </row>
    <row r="733" spans="15:15" ht="43.5" customHeight="1" x14ac:dyDescent="0.3">
      <c r="O733" s="318"/>
    </row>
    <row r="734" spans="15:15" ht="43.5" customHeight="1" x14ac:dyDescent="0.3">
      <c r="O734" s="318"/>
    </row>
    <row r="735" spans="15:15" ht="43.5" customHeight="1" x14ac:dyDescent="0.3">
      <c r="O735" s="318"/>
    </row>
    <row r="736" spans="15:15" ht="43.5" customHeight="1" x14ac:dyDescent="0.3">
      <c r="O736" s="318"/>
    </row>
    <row r="737" spans="15:15" ht="43.5" customHeight="1" x14ac:dyDescent="0.3">
      <c r="O737" s="318"/>
    </row>
    <row r="738" spans="15:15" ht="43.5" customHeight="1" x14ac:dyDescent="0.3">
      <c r="O738" s="318"/>
    </row>
    <row r="739" spans="15:15" ht="43.5" customHeight="1" x14ac:dyDescent="0.3">
      <c r="O739" s="318"/>
    </row>
    <row r="740" spans="15:15" ht="43.5" customHeight="1" x14ac:dyDescent="0.3">
      <c r="O740" s="318"/>
    </row>
    <row r="741" spans="15:15" ht="43.5" customHeight="1" x14ac:dyDescent="0.3">
      <c r="O741" s="318"/>
    </row>
    <row r="742" spans="15:15" ht="43.5" customHeight="1" x14ac:dyDescent="0.3">
      <c r="O742" s="318"/>
    </row>
    <row r="743" spans="15:15" ht="43.5" customHeight="1" x14ac:dyDescent="0.3">
      <c r="O743" s="318"/>
    </row>
    <row r="744" spans="15:15" ht="43.5" customHeight="1" x14ac:dyDescent="0.3">
      <c r="O744" s="318"/>
    </row>
    <row r="745" spans="15:15" ht="43.5" customHeight="1" x14ac:dyDescent="0.3">
      <c r="O745" s="318"/>
    </row>
    <row r="746" spans="15:15" ht="43.5" customHeight="1" x14ac:dyDescent="0.3">
      <c r="O746" s="318"/>
    </row>
    <row r="747" spans="15:15" ht="43.5" customHeight="1" x14ac:dyDescent="0.3">
      <c r="O747" s="318"/>
    </row>
    <row r="748" spans="15:15" ht="43.5" customHeight="1" x14ac:dyDescent="0.3">
      <c r="O748" s="318"/>
    </row>
    <row r="749" spans="15:15" ht="43.5" customHeight="1" x14ac:dyDescent="0.3">
      <c r="O749" s="318"/>
    </row>
    <row r="750" spans="15:15" ht="43.5" customHeight="1" x14ac:dyDescent="0.3">
      <c r="O750" s="318"/>
    </row>
    <row r="751" spans="15:15" ht="43.5" customHeight="1" x14ac:dyDescent="0.3">
      <c r="O751" s="318"/>
    </row>
    <row r="752" spans="15:15" ht="43.5" customHeight="1" x14ac:dyDescent="0.3">
      <c r="O752" s="318"/>
    </row>
    <row r="753" spans="15:15" ht="43.5" customHeight="1" x14ac:dyDescent="0.3">
      <c r="O753" s="318"/>
    </row>
    <row r="754" spans="15:15" ht="43.5" customHeight="1" x14ac:dyDescent="0.3">
      <c r="O754" s="318"/>
    </row>
    <row r="755" spans="15:15" ht="43.5" customHeight="1" x14ac:dyDescent="0.3">
      <c r="O755" s="318"/>
    </row>
    <row r="756" spans="15:15" ht="43.5" customHeight="1" x14ac:dyDescent="0.3">
      <c r="O756" s="318"/>
    </row>
    <row r="757" spans="15:15" ht="43.5" customHeight="1" x14ac:dyDescent="0.3">
      <c r="O757" s="318"/>
    </row>
    <row r="758" spans="15:15" ht="43.5" customHeight="1" x14ac:dyDescent="0.3">
      <c r="O758" s="318"/>
    </row>
    <row r="759" spans="15:15" ht="43.5" customHeight="1" x14ac:dyDescent="0.3">
      <c r="O759" s="318"/>
    </row>
    <row r="760" spans="15:15" ht="43.5" customHeight="1" x14ac:dyDescent="0.3">
      <c r="O760" s="318"/>
    </row>
    <row r="761" spans="15:15" ht="43.5" customHeight="1" x14ac:dyDescent="0.3">
      <c r="O761" s="318"/>
    </row>
    <row r="762" spans="15:15" ht="43.5" customHeight="1" x14ac:dyDescent="0.3">
      <c r="O762" s="318"/>
    </row>
    <row r="763" spans="15:15" ht="43.5" customHeight="1" x14ac:dyDescent="0.3">
      <c r="O763" s="318"/>
    </row>
    <row r="764" spans="15:15" ht="43.5" customHeight="1" x14ac:dyDescent="0.3">
      <c r="O764" s="318"/>
    </row>
    <row r="765" spans="15:15" ht="43.5" customHeight="1" x14ac:dyDescent="0.3">
      <c r="O765" s="318"/>
    </row>
    <row r="766" spans="15:15" ht="43.5" customHeight="1" x14ac:dyDescent="0.3">
      <c r="O766" s="318"/>
    </row>
    <row r="767" spans="15:15" ht="43.5" customHeight="1" x14ac:dyDescent="0.3">
      <c r="O767" s="318"/>
    </row>
    <row r="768" spans="15:15" ht="43.5" customHeight="1" x14ac:dyDescent="0.3">
      <c r="O768" s="318"/>
    </row>
    <row r="769" spans="15:15" ht="43.5" customHeight="1" x14ac:dyDescent="0.3">
      <c r="O769" s="318"/>
    </row>
    <row r="770" spans="15:15" ht="43.5" customHeight="1" x14ac:dyDescent="0.3">
      <c r="O770" s="318"/>
    </row>
    <row r="771" spans="15:15" ht="43.5" customHeight="1" x14ac:dyDescent="0.3">
      <c r="O771" s="318"/>
    </row>
    <row r="772" spans="15:15" ht="43.5" customHeight="1" x14ac:dyDescent="0.3">
      <c r="O772" s="318"/>
    </row>
    <row r="773" spans="15:15" ht="43.5" customHeight="1" x14ac:dyDescent="0.3">
      <c r="O773" s="318"/>
    </row>
    <row r="774" spans="15:15" ht="43.5" customHeight="1" x14ac:dyDescent="0.3">
      <c r="O774" s="318"/>
    </row>
    <row r="775" spans="15:15" ht="43.5" customHeight="1" x14ac:dyDescent="0.3">
      <c r="O775" s="318"/>
    </row>
    <row r="776" spans="15:15" ht="43.5" customHeight="1" x14ac:dyDescent="0.3">
      <c r="O776" s="318"/>
    </row>
    <row r="777" spans="15:15" ht="43.5" customHeight="1" x14ac:dyDescent="0.3">
      <c r="O777" s="318"/>
    </row>
    <row r="778" spans="15:15" ht="43.5" customHeight="1" x14ac:dyDescent="0.3">
      <c r="O778" s="318"/>
    </row>
    <row r="779" spans="15:15" ht="43.5" customHeight="1" x14ac:dyDescent="0.3">
      <c r="O779" s="318"/>
    </row>
    <row r="780" spans="15:15" ht="43.5" customHeight="1" x14ac:dyDescent="0.3">
      <c r="O780" s="318"/>
    </row>
    <row r="781" spans="15:15" ht="43.5" customHeight="1" x14ac:dyDescent="0.3">
      <c r="O781" s="318"/>
    </row>
    <row r="782" spans="15:15" ht="43.5" customHeight="1" x14ac:dyDescent="0.3">
      <c r="O782" s="318"/>
    </row>
    <row r="783" spans="15:15" ht="43.5" customHeight="1" x14ac:dyDescent="0.3">
      <c r="O783" s="318"/>
    </row>
    <row r="784" spans="15:15" ht="43.5" customHeight="1" x14ac:dyDescent="0.3">
      <c r="O784" s="318"/>
    </row>
    <row r="785" spans="15:15" ht="43.5" customHeight="1" x14ac:dyDescent="0.3">
      <c r="O785" s="318"/>
    </row>
    <row r="786" spans="15:15" ht="43.5" customHeight="1" x14ac:dyDescent="0.3">
      <c r="O786" s="318"/>
    </row>
    <row r="787" spans="15:15" ht="43.5" customHeight="1" x14ac:dyDescent="0.3">
      <c r="O787" s="318"/>
    </row>
    <row r="788" spans="15:15" ht="43.5" customHeight="1" x14ac:dyDescent="0.3">
      <c r="O788" s="318"/>
    </row>
    <row r="789" spans="15:15" ht="43.5" customHeight="1" x14ac:dyDescent="0.3">
      <c r="O789" s="318"/>
    </row>
    <row r="790" spans="15:15" ht="43.5" customHeight="1" x14ac:dyDescent="0.3">
      <c r="O790" s="318"/>
    </row>
    <row r="791" spans="15:15" ht="43.5" customHeight="1" x14ac:dyDescent="0.3">
      <c r="O791" s="318"/>
    </row>
    <row r="792" spans="15:15" ht="43.5" customHeight="1" x14ac:dyDescent="0.3">
      <c r="O792" s="318"/>
    </row>
    <row r="793" spans="15:15" ht="43.5" customHeight="1" x14ac:dyDescent="0.3">
      <c r="O793" s="318"/>
    </row>
    <row r="794" spans="15:15" ht="43.5" customHeight="1" x14ac:dyDescent="0.3">
      <c r="O794" s="318"/>
    </row>
    <row r="795" spans="15:15" ht="43.5" customHeight="1" x14ac:dyDescent="0.3">
      <c r="O795" s="318"/>
    </row>
    <row r="796" spans="15:15" ht="43.5" customHeight="1" x14ac:dyDescent="0.3">
      <c r="O796" s="318"/>
    </row>
    <row r="797" spans="15:15" ht="43.5" customHeight="1" x14ac:dyDescent="0.3">
      <c r="O797" s="318"/>
    </row>
    <row r="798" spans="15:15" ht="43.5" customHeight="1" x14ac:dyDescent="0.3">
      <c r="O798" s="318"/>
    </row>
    <row r="799" spans="15:15" ht="43.5" customHeight="1" x14ac:dyDescent="0.3">
      <c r="O799" s="318"/>
    </row>
    <row r="800" spans="15:15" ht="43.5" customHeight="1" x14ac:dyDescent="0.3">
      <c r="O800" s="318"/>
    </row>
    <row r="801" spans="15:15" ht="43.5" customHeight="1" x14ac:dyDescent="0.3">
      <c r="O801" s="318"/>
    </row>
    <row r="802" spans="15:15" ht="43.5" customHeight="1" x14ac:dyDescent="0.3">
      <c r="O802" s="318"/>
    </row>
    <row r="803" spans="15:15" ht="43.5" customHeight="1" x14ac:dyDescent="0.3">
      <c r="O803" s="318"/>
    </row>
    <row r="804" spans="15:15" ht="43.5" customHeight="1" x14ac:dyDescent="0.3">
      <c r="O804" s="318"/>
    </row>
    <row r="805" spans="15:15" ht="43.5" customHeight="1" x14ac:dyDescent="0.3">
      <c r="O805" s="318"/>
    </row>
    <row r="806" spans="15:15" ht="43.5" customHeight="1" x14ac:dyDescent="0.3">
      <c r="O806" s="318"/>
    </row>
    <row r="807" spans="15:15" ht="43.5" customHeight="1" x14ac:dyDescent="0.3">
      <c r="O807" s="318"/>
    </row>
    <row r="808" spans="15:15" ht="43.5" customHeight="1" x14ac:dyDescent="0.3">
      <c r="O808" s="318"/>
    </row>
    <row r="809" spans="15:15" ht="43.5" customHeight="1" x14ac:dyDescent="0.3">
      <c r="O809" s="318"/>
    </row>
    <row r="810" spans="15:15" ht="43.5" customHeight="1" x14ac:dyDescent="0.3">
      <c r="O810" s="318"/>
    </row>
    <row r="811" spans="15:15" ht="43.5" customHeight="1" x14ac:dyDescent="0.3">
      <c r="O811" s="318"/>
    </row>
    <row r="812" spans="15:15" ht="43.5" customHeight="1" x14ac:dyDescent="0.3">
      <c r="O812" s="318"/>
    </row>
    <row r="813" spans="15:15" ht="43.5" customHeight="1" x14ac:dyDescent="0.3">
      <c r="O813" s="318"/>
    </row>
    <row r="814" spans="15:15" ht="43.5" customHeight="1" x14ac:dyDescent="0.3">
      <c r="O814" s="318"/>
    </row>
    <row r="815" spans="15:15" ht="43.5" customHeight="1" x14ac:dyDescent="0.3">
      <c r="O815" s="318"/>
    </row>
    <row r="816" spans="15:15" ht="43.5" customHeight="1" x14ac:dyDescent="0.3">
      <c r="O816" s="318"/>
    </row>
    <row r="817" spans="15:15" ht="43.5" customHeight="1" x14ac:dyDescent="0.3">
      <c r="O817" s="318"/>
    </row>
    <row r="818" spans="15:15" ht="43.5" customHeight="1" x14ac:dyDescent="0.3">
      <c r="O818" s="318"/>
    </row>
    <row r="819" spans="15:15" ht="43.5" customHeight="1" x14ac:dyDescent="0.3">
      <c r="O819" s="318"/>
    </row>
    <row r="820" spans="15:15" ht="43.5" customHeight="1" x14ac:dyDescent="0.3">
      <c r="O820" s="318"/>
    </row>
    <row r="821" spans="15:15" ht="43.5" customHeight="1" x14ac:dyDescent="0.3">
      <c r="O821" s="318"/>
    </row>
    <row r="822" spans="15:15" ht="43.5" customHeight="1" x14ac:dyDescent="0.3">
      <c r="O822" s="318"/>
    </row>
    <row r="823" spans="15:15" ht="43.5" customHeight="1" x14ac:dyDescent="0.3">
      <c r="O823" s="318"/>
    </row>
    <row r="824" spans="15:15" ht="43.5" customHeight="1" x14ac:dyDescent="0.3">
      <c r="O824" s="318"/>
    </row>
    <row r="825" spans="15:15" ht="43.5" customHeight="1" x14ac:dyDescent="0.3">
      <c r="O825" s="318"/>
    </row>
    <row r="826" spans="15:15" ht="43.5" customHeight="1" x14ac:dyDescent="0.3">
      <c r="O826" s="318"/>
    </row>
    <row r="827" spans="15:15" ht="43.5" customHeight="1" x14ac:dyDescent="0.3">
      <c r="O827" s="318"/>
    </row>
    <row r="828" spans="15:15" ht="43.5" customHeight="1" x14ac:dyDescent="0.3">
      <c r="O828" s="318"/>
    </row>
    <row r="829" spans="15:15" ht="43.5" customHeight="1" x14ac:dyDescent="0.3">
      <c r="O829" s="318"/>
    </row>
    <row r="830" spans="15:15" ht="43.5" customHeight="1" x14ac:dyDescent="0.3">
      <c r="O830" s="318"/>
    </row>
    <row r="831" spans="15:15" ht="43.5" customHeight="1" x14ac:dyDescent="0.3">
      <c r="O831" s="318"/>
    </row>
    <row r="832" spans="15:15" ht="43.5" customHeight="1" x14ac:dyDescent="0.3">
      <c r="O832" s="318"/>
    </row>
    <row r="833" spans="15:15" ht="43.5" customHeight="1" x14ac:dyDescent="0.3">
      <c r="O833" s="318"/>
    </row>
    <row r="834" spans="15:15" ht="43.5" customHeight="1" x14ac:dyDescent="0.3">
      <c r="O834" s="318"/>
    </row>
    <row r="835" spans="15:15" ht="43.5" customHeight="1" x14ac:dyDescent="0.3">
      <c r="O835" s="318"/>
    </row>
    <row r="836" spans="15:15" ht="43.5" customHeight="1" x14ac:dyDescent="0.3">
      <c r="O836" s="318"/>
    </row>
    <row r="837" spans="15:15" ht="43.5" customHeight="1" x14ac:dyDescent="0.3">
      <c r="O837" s="318"/>
    </row>
    <row r="838" spans="15:15" ht="43.5" customHeight="1" x14ac:dyDescent="0.3">
      <c r="O838" s="318"/>
    </row>
    <row r="839" spans="15:15" ht="43.5" customHeight="1" x14ac:dyDescent="0.3">
      <c r="O839" s="318"/>
    </row>
    <row r="840" spans="15:15" ht="43.5" customHeight="1" x14ac:dyDescent="0.3">
      <c r="O840" s="318"/>
    </row>
    <row r="841" spans="15:15" ht="43.5" customHeight="1" x14ac:dyDescent="0.3">
      <c r="O841" s="318"/>
    </row>
    <row r="842" spans="15:15" ht="43.5" customHeight="1" x14ac:dyDescent="0.3">
      <c r="O842" s="318"/>
    </row>
    <row r="843" spans="15:15" ht="43.5" customHeight="1" x14ac:dyDescent="0.3">
      <c r="O843" s="318"/>
    </row>
    <row r="844" spans="15:15" ht="43.5" customHeight="1" x14ac:dyDescent="0.3">
      <c r="O844" s="318"/>
    </row>
    <row r="845" spans="15:15" ht="43.5" customHeight="1" x14ac:dyDescent="0.3">
      <c r="O845" s="318"/>
    </row>
    <row r="846" spans="15:15" ht="43.5" customHeight="1" x14ac:dyDescent="0.3">
      <c r="O846" s="318"/>
    </row>
    <row r="847" spans="15:15" ht="43.5" customHeight="1" x14ac:dyDescent="0.3">
      <c r="O847" s="318"/>
    </row>
    <row r="848" spans="15:15" ht="43.5" customHeight="1" x14ac:dyDescent="0.3">
      <c r="O848" s="318"/>
    </row>
    <row r="849" spans="15:15" ht="43.5" customHeight="1" x14ac:dyDescent="0.3">
      <c r="O849" s="318"/>
    </row>
    <row r="850" spans="15:15" ht="43.5" customHeight="1" x14ac:dyDescent="0.3">
      <c r="O850" s="318"/>
    </row>
    <row r="851" spans="15:15" ht="43.5" customHeight="1" x14ac:dyDescent="0.3">
      <c r="O851" s="318"/>
    </row>
    <row r="852" spans="15:15" ht="43.5" customHeight="1" x14ac:dyDescent="0.3">
      <c r="O852" s="318"/>
    </row>
    <row r="853" spans="15:15" ht="43.5" customHeight="1" x14ac:dyDescent="0.3">
      <c r="O853" s="318"/>
    </row>
    <row r="854" spans="15:15" ht="43.5" customHeight="1" x14ac:dyDescent="0.3">
      <c r="O854" s="318"/>
    </row>
    <row r="855" spans="15:15" ht="43.5" customHeight="1" x14ac:dyDescent="0.3">
      <c r="O855" s="318"/>
    </row>
    <row r="856" spans="15:15" ht="43.5" customHeight="1" x14ac:dyDescent="0.3">
      <c r="O856" s="318"/>
    </row>
    <row r="857" spans="15:15" ht="43.5" customHeight="1" x14ac:dyDescent="0.3">
      <c r="O857" s="318"/>
    </row>
    <row r="858" spans="15:15" ht="43.5" customHeight="1" x14ac:dyDescent="0.3">
      <c r="O858" s="318"/>
    </row>
    <row r="859" spans="15:15" ht="43.5" customHeight="1" x14ac:dyDescent="0.3">
      <c r="O859" s="318"/>
    </row>
    <row r="860" spans="15:15" ht="43.5" customHeight="1" x14ac:dyDescent="0.3">
      <c r="O860" s="318"/>
    </row>
    <row r="861" spans="15:15" ht="43.5" customHeight="1" x14ac:dyDescent="0.3">
      <c r="O861" s="318"/>
    </row>
    <row r="862" spans="15:15" ht="43.5" customHeight="1" x14ac:dyDescent="0.3">
      <c r="O862" s="318"/>
    </row>
    <row r="863" spans="15:15" ht="43.5" customHeight="1" x14ac:dyDescent="0.3">
      <c r="O863" s="318"/>
    </row>
    <row r="864" spans="15:15" ht="43.5" customHeight="1" x14ac:dyDescent="0.3">
      <c r="O864" s="318"/>
    </row>
    <row r="865" spans="15:15" ht="43.5" customHeight="1" x14ac:dyDescent="0.3">
      <c r="O865" s="318"/>
    </row>
    <row r="866" spans="15:15" ht="43.5" customHeight="1" x14ac:dyDescent="0.3">
      <c r="O866" s="318"/>
    </row>
    <row r="867" spans="15:15" ht="43.5" customHeight="1" x14ac:dyDescent="0.3">
      <c r="O867" s="318"/>
    </row>
    <row r="868" spans="15:15" ht="43.5" customHeight="1" x14ac:dyDescent="0.3">
      <c r="O868" s="318"/>
    </row>
    <row r="869" spans="15:15" ht="43.5" customHeight="1" x14ac:dyDescent="0.3">
      <c r="O869" s="318"/>
    </row>
    <row r="870" spans="15:15" ht="43.5" customHeight="1" x14ac:dyDescent="0.3">
      <c r="O870" s="318"/>
    </row>
    <row r="871" spans="15:15" ht="43.5" customHeight="1" x14ac:dyDescent="0.3">
      <c r="O871" s="318"/>
    </row>
    <row r="872" spans="15:15" ht="43.5" customHeight="1" x14ac:dyDescent="0.3">
      <c r="O872" s="318"/>
    </row>
    <row r="873" spans="15:15" ht="43.5" customHeight="1" x14ac:dyDescent="0.3">
      <c r="O873" s="318"/>
    </row>
    <row r="874" spans="15:15" ht="43.5" customHeight="1" x14ac:dyDescent="0.3">
      <c r="O874" s="318"/>
    </row>
    <row r="875" spans="15:15" ht="43.5" customHeight="1" x14ac:dyDescent="0.3">
      <c r="O875" s="318"/>
    </row>
    <row r="876" spans="15:15" ht="43.5" customHeight="1" x14ac:dyDescent="0.3">
      <c r="O876" s="318"/>
    </row>
    <row r="877" spans="15:15" ht="43.5" customHeight="1" x14ac:dyDescent="0.3">
      <c r="O877" s="318"/>
    </row>
    <row r="878" spans="15:15" ht="43.5" customHeight="1" x14ac:dyDescent="0.3">
      <c r="O878" s="318"/>
    </row>
    <row r="879" spans="15:15" ht="43.5" customHeight="1" x14ac:dyDescent="0.3">
      <c r="O879" s="318"/>
    </row>
    <row r="880" spans="15:15" ht="43.5" customHeight="1" x14ac:dyDescent="0.3">
      <c r="O880" s="318"/>
    </row>
    <row r="881" spans="15:15" ht="43.5" customHeight="1" x14ac:dyDescent="0.3">
      <c r="O881" s="318"/>
    </row>
    <row r="882" spans="15:15" ht="43.5" customHeight="1" x14ac:dyDescent="0.3">
      <c r="O882" s="318"/>
    </row>
    <row r="883" spans="15:15" ht="43.5" customHeight="1" x14ac:dyDescent="0.3">
      <c r="O883" s="318"/>
    </row>
    <row r="884" spans="15:15" ht="43.5" customHeight="1" x14ac:dyDescent="0.3">
      <c r="O884" s="318"/>
    </row>
    <row r="885" spans="15:15" ht="43.5" customHeight="1" x14ac:dyDescent="0.3">
      <c r="O885" s="318"/>
    </row>
    <row r="886" spans="15:15" ht="43.5" customHeight="1" x14ac:dyDescent="0.3">
      <c r="O886" s="318"/>
    </row>
    <row r="887" spans="15:15" ht="43.5" customHeight="1" x14ac:dyDescent="0.3">
      <c r="O887" s="318"/>
    </row>
    <row r="888" spans="15:15" ht="43.5" customHeight="1" x14ac:dyDescent="0.3">
      <c r="O888" s="318"/>
    </row>
    <row r="889" spans="15:15" ht="43.5" customHeight="1" x14ac:dyDescent="0.3">
      <c r="O889" s="318"/>
    </row>
    <row r="890" spans="15:15" ht="43.5" customHeight="1" x14ac:dyDescent="0.3">
      <c r="O890" s="318"/>
    </row>
    <row r="891" spans="15:15" ht="43.5" customHeight="1" x14ac:dyDescent="0.3">
      <c r="O891" s="318"/>
    </row>
    <row r="892" spans="15:15" ht="43.5" customHeight="1" x14ac:dyDescent="0.3">
      <c r="O892" s="318"/>
    </row>
    <row r="893" spans="15:15" ht="43.5" customHeight="1" x14ac:dyDescent="0.3">
      <c r="O893" s="318"/>
    </row>
    <row r="894" spans="15:15" ht="43.5" customHeight="1" x14ac:dyDescent="0.3">
      <c r="O894" s="318"/>
    </row>
    <row r="895" spans="15:15" ht="43.5" customHeight="1" x14ac:dyDescent="0.3">
      <c r="O895" s="318"/>
    </row>
    <row r="896" spans="15:15" ht="43.5" customHeight="1" x14ac:dyDescent="0.3">
      <c r="O896" s="318"/>
    </row>
    <row r="897" spans="15:15" ht="43.5" customHeight="1" x14ac:dyDescent="0.3">
      <c r="O897" s="318"/>
    </row>
    <row r="898" spans="15:15" ht="43.5" customHeight="1" x14ac:dyDescent="0.3">
      <c r="O898" s="318"/>
    </row>
    <row r="899" spans="15:15" ht="43.5" customHeight="1" x14ac:dyDescent="0.3">
      <c r="O899" s="318"/>
    </row>
    <row r="900" spans="15:15" ht="43.5" customHeight="1" x14ac:dyDescent="0.3">
      <c r="O900" s="318"/>
    </row>
    <row r="901" spans="15:15" ht="43.5" customHeight="1" x14ac:dyDescent="0.3">
      <c r="O901" s="318"/>
    </row>
    <row r="902" spans="15:15" ht="43.5" customHeight="1" x14ac:dyDescent="0.3">
      <c r="O902" s="318"/>
    </row>
    <row r="903" spans="15:15" ht="43.5" customHeight="1" x14ac:dyDescent="0.3">
      <c r="O903" s="318"/>
    </row>
    <row r="904" spans="15:15" ht="43.5" customHeight="1" x14ac:dyDescent="0.3">
      <c r="O904" s="318"/>
    </row>
    <row r="905" spans="15:15" ht="43.5" customHeight="1" x14ac:dyDescent="0.3">
      <c r="O905" s="318"/>
    </row>
    <row r="906" spans="15:15" ht="43.5" customHeight="1" x14ac:dyDescent="0.3">
      <c r="O906" s="318"/>
    </row>
    <row r="907" spans="15:15" ht="43.5" customHeight="1" x14ac:dyDescent="0.3">
      <c r="O907" s="318"/>
    </row>
    <row r="908" spans="15:15" ht="43.5" customHeight="1" x14ac:dyDescent="0.3">
      <c r="O908" s="318"/>
    </row>
    <row r="909" spans="15:15" ht="43.5" customHeight="1" x14ac:dyDescent="0.3">
      <c r="O909" s="318"/>
    </row>
    <row r="910" spans="15:15" ht="43.5" customHeight="1" x14ac:dyDescent="0.3">
      <c r="O910" s="318"/>
    </row>
    <row r="911" spans="15:15" ht="43.5" customHeight="1" x14ac:dyDescent="0.3">
      <c r="O911" s="318"/>
    </row>
    <row r="912" spans="15:15" ht="43.5" customHeight="1" x14ac:dyDescent="0.3">
      <c r="O912" s="318"/>
    </row>
    <row r="913" spans="15:15" ht="43.5" customHeight="1" x14ac:dyDescent="0.3">
      <c r="O913" s="318"/>
    </row>
    <row r="914" spans="15:15" ht="43.5" customHeight="1" x14ac:dyDescent="0.3">
      <c r="O914" s="318"/>
    </row>
    <row r="915" spans="15:15" ht="43.5" customHeight="1" x14ac:dyDescent="0.3">
      <c r="O915" s="318"/>
    </row>
    <row r="916" spans="15:15" ht="43.5" customHeight="1" x14ac:dyDescent="0.3">
      <c r="O916" s="318"/>
    </row>
    <row r="917" spans="15:15" ht="43.5" customHeight="1" x14ac:dyDescent="0.3">
      <c r="O917" s="318"/>
    </row>
    <row r="918" spans="15:15" ht="43.5" customHeight="1" x14ac:dyDescent="0.3">
      <c r="O918" s="318"/>
    </row>
    <row r="919" spans="15:15" ht="43.5" customHeight="1" x14ac:dyDescent="0.3">
      <c r="O919" s="318"/>
    </row>
    <row r="920" spans="15:15" ht="43.5" customHeight="1" x14ac:dyDescent="0.3">
      <c r="O920" s="318"/>
    </row>
    <row r="921" spans="15:15" ht="43.5" customHeight="1" x14ac:dyDescent="0.3">
      <c r="O921" s="318"/>
    </row>
    <row r="922" spans="15:15" ht="43.5" customHeight="1" x14ac:dyDescent="0.3">
      <c r="O922" s="318"/>
    </row>
    <row r="923" spans="15:15" ht="43.5" customHeight="1" x14ac:dyDescent="0.3">
      <c r="O923" s="318"/>
    </row>
    <row r="924" spans="15:15" ht="43.5" customHeight="1" x14ac:dyDescent="0.3">
      <c r="O924" s="318"/>
    </row>
    <row r="925" spans="15:15" ht="43.5" customHeight="1" x14ac:dyDescent="0.3">
      <c r="O925" s="318"/>
    </row>
    <row r="926" spans="15:15" ht="43.5" customHeight="1" x14ac:dyDescent="0.3">
      <c r="O926" s="318"/>
    </row>
    <row r="927" spans="15:15" ht="43.5" customHeight="1" x14ac:dyDescent="0.3">
      <c r="O927" s="318"/>
    </row>
    <row r="928" spans="15:15" ht="43.5" customHeight="1" x14ac:dyDescent="0.3">
      <c r="O928" s="318"/>
    </row>
    <row r="929" spans="15:15" ht="43.5" customHeight="1" x14ac:dyDescent="0.3">
      <c r="O929" s="318"/>
    </row>
    <row r="930" spans="15:15" ht="43.5" customHeight="1" x14ac:dyDescent="0.3">
      <c r="O930" s="318"/>
    </row>
    <row r="931" spans="15:15" ht="43.5" customHeight="1" x14ac:dyDescent="0.3">
      <c r="O931" s="318"/>
    </row>
    <row r="932" spans="15:15" ht="43.5" customHeight="1" x14ac:dyDescent="0.3">
      <c r="O932" s="318"/>
    </row>
    <row r="933" spans="15:15" ht="43.5" customHeight="1" x14ac:dyDescent="0.3">
      <c r="O933" s="318"/>
    </row>
    <row r="934" spans="15:15" ht="43.5" customHeight="1" x14ac:dyDescent="0.3">
      <c r="O934" s="318"/>
    </row>
    <row r="935" spans="15:15" ht="43.5" customHeight="1" x14ac:dyDescent="0.3">
      <c r="O935" s="318"/>
    </row>
    <row r="936" spans="15:15" ht="43.5" customHeight="1" x14ac:dyDescent="0.3">
      <c r="O936" s="318"/>
    </row>
    <row r="937" spans="15:15" ht="43.5" customHeight="1" x14ac:dyDescent="0.3">
      <c r="O937" s="318"/>
    </row>
    <row r="938" spans="15:15" ht="43.5" customHeight="1" x14ac:dyDescent="0.3">
      <c r="O938" s="318"/>
    </row>
    <row r="939" spans="15:15" ht="43.5" customHeight="1" x14ac:dyDescent="0.3">
      <c r="O939" s="318"/>
    </row>
    <row r="940" spans="15:15" ht="43.5" customHeight="1" x14ac:dyDescent="0.3">
      <c r="O940" s="318"/>
    </row>
    <row r="941" spans="15:15" ht="43.5" customHeight="1" x14ac:dyDescent="0.3">
      <c r="O941" s="318"/>
    </row>
    <row r="942" spans="15:15" ht="43.5" customHeight="1" x14ac:dyDescent="0.3">
      <c r="O942" s="318"/>
    </row>
    <row r="943" spans="15:15" ht="43.5" customHeight="1" x14ac:dyDescent="0.3">
      <c r="O943" s="318"/>
    </row>
    <row r="944" spans="15:15" ht="43.5" customHeight="1" x14ac:dyDescent="0.3">
      <c r="O944" s="318"/>
    </row>
    <row r="945" spans="15:15" ht="43.5" customHeight="1" x14ac:dyDescent="0.3">
      <c r="O945" s="318"/>
    </row>
    <row r="946" spans="15:15" ht="43.5" customHeight="1" x14ac:dyDescent="0.3">
      <c r="O946" s="318"/>
    </row>
    <row r="947" spans="15:15" ht="43.5" customHeight="1" x14ac:dyDescent="0.3">
      <c r="O947" s="318"/>
    </row>
    <row r="948" spans="15:15" ht="43.5" customHeight="1" x14ac:dyDescent="0.3">
      <c r="O948" s="318"/>
    </row>
    <row r="949" spans="15:15" ht="43.5" customHeight="1" x14ac:dyDescent="0.3">
      <c r="O949" s="318"/>
    </row>
    <row r="950" spans="15:15" ht="43.5" customHeight="1" x14ac:dyDescent="0.3">
      <c r="O950" s="318"/>
    </row>
    <row r="951" spans="15:15" ht="43.5" customHeight="1" x14ac:dyDescent="0.3">
      <c r="O951" s="318"/>
    </row>
    <row r="952" spans="15:15" ht="43.5" customHeight="1" x14ac:dyDescent="0.3">
      <c r="O952" s="318"/>
    </row>
    <row r="953" spans="15:15" ht="43.5" customHeight="1" x14ac:dyDescent="0.3">
      <c r="O953" s="318"/>
    </row>
    <row r="954" spans="15:15" ht="43.5" customHeight="1" x14ac:dyDescent="0.3">
      <c r="O954" s="318"/>
    </row>
    <row r="955" spans="15:15" ht="43.5" customHeight="1" x14ac:dyDescent="0.3">
      <c r="O955" s="318"/>
    </row>
    <row r="956" spans="15:15" ht="43.5" customHeight="1" x14ac:dyDescent="0.3">
      <c r="O956" s="318"/>
    </row>
    <row r="957" spans="15:15" ht="43.5" customHeight="1" x14ac:dyDescent="0.3">
      <c r="O957" s="318"/>
    </row>
    <row r="958" spans="15:15" ht="43.5" customHeight="1" x14ac:dyDescent="0.3">
      <c r="O958" s="318"/>
    </row>
    <row r="959" spans="15:15" ht="43.5" customHeight="1" x14ac:dyDescent="0.3">
      <c r="O959" s="318"/>
    </row>
    <row r="960" spans="15:15" ht="43.5" customHeight="1" x14ac:dyDescent="0.3">
      <c r="O960" s="318"/>
    </row>
    <row r="961" spans="15:15" ht="43.5" customHeight="1" x14ac:dyDescent="0.3">
      <c r="O961" s="318"/>
    </row>
    <row r="962" spans="15:15" ht="43.5" customHeight="1" x14ac:dyDescent="0.3">
      <c r="O962" s="318"/>
    </row>
    <row r="963" spans="15:15" ht="43.5" customHeight="1" x14ac:dyDescent="0.3">
      <c r="O963" s="318"/>
    </row>
    <row r="964" spans="15:15" ht="43.5" customHeight="1" x14ac:dyDescent="0.3">
      <c r="O964" s="318"/>
    </row>
    <row r="965" spans="15:15" ht="43.5" customHeight="1" x14ac:dyDescent="0.3">
      <c r="O965" s="318"/>
    </row>
    <row r="966" spans="15:15" ht="43.5" customHeight="1" x14ac:dyDescent="0.3">
      <c r="O966" s="318"/>
    </row>
    <row r="967" spans="15:15" ht="43.5" customHeight="1" x14ac:dyDescent="0.3">
      <c r="O967" s="318"/>
    </row>
    <row r="968" spans="15:15" ht="43.5" customHeight="1" x14ac:dyDescent="0.3">
      <c r="O968" s="318"/>
    </row>
    <row r="969" spans="15:15" ht="43.5" customHeight="1" x14ac:dyDescent="0.3">
      <c r="O969" s="318"/>
    </row>
    <row r="970" spans="15:15" ht="43.5" customHeight="1" x14ac:dyDescent="0.3">
      <c r="O970" s="318"/>
    </row>
    <row r="971" spans="15:15" ht="43.5" customHeight="1" x14ac:dyDescent="0.3">
      <c r="O971" s="318"/>
    </row>
    <row r="972" spans="15:15" ht="43.5" customHeight="1" x14ac:dyDescent="0.3">
      <c r="O972" s="318"/>
    </row>
    <row r="973" spans="15:15" ht="43.5" customHeight="1" x14ac:dyDescent="0.3">
      <c r="O973" s="318"/>
    </row>
    <row r="974" spans="15:15" ht="43.5" customHeight="1" x14ac:dyDescent="0.3">
      <c r="O974" s="318"/>
    </row>
    <row r="975" spans="15:15" ht="43.5" customHeight="1" x14ac:dyDescent="0.3">
      <c r="O975" s="318"/>
    </row>
    <row r="976" spans="15:15" ht="43.5" customHeight="1" x14ac:dyDescent="0.3">
      <c r="O976" s="318"/>
    </row>
    <row r="977" spans="15:15" ht="43.5" customHeight="1" x14ac:dyDescent="0.3">
      <c r="O977" s="318"/>
    </row>
    <row r="978" spans="15:15" ht="43.5" customHeight="1" x14ac:dyDescent="0.3">
      <c r="O978" s="318"/>
    </row>
    <row r="979" spans="15:15" ht="43.5" customHeight="1" x14ac:dyDescent="0.3">
      <c r="O979" s="318"/>
    </row>
    <row r="980" spans="15:15" ht="43.5" customHeight="1" x14ac:dyDescent="0.3">
      <c r="O980" s="318"/>
    </row>
    <row r="981" spans="15:15" ht="43.5" customHeight="1" x14ac:dyDescent="0.3">
      <c r="O981" s="318"/>
    </row>
    <row r="982" spans="15:15" ht="43.5" customHeight="1" x14ac:dyDescent="0.3">
      <c r="O982" s="318"/>
    </row>
    <row r="983" spans="15:15" ht="43.5" customHeight="1" x14ac:dyDescent="0.3">
      <c r="O983" s="318"/>
    </row>
    <row r="984" spans="15:15" ht="43.5" customHeight="1" x14ac:dyDescent="0.3">
      <c r="O984" s="318"/>
    </row>
    <row r="985" spans="15:15" ht="43.5" customHeight="1" x14ac:dyDescent="0.3">
      <c r="O985" s="318"/>
    </row>
    <row r="986" spans="15:15" ht="43.5" customHeight="1" x14ac:dyDescent="0.3">
      <c r="O986" s="318"/>
    </row>
    <row r="987" spans="15:15" ht="43.5" customHeight="1" x14ac:dyDescent="0.3">
      <c r="O987" s="318"/>
    </row>
    <row r="988" spans="15:15" ht="43.5" customHeight="1" x14ac:dyDescent="0.3">
      <c r="O988" s="318"/>
    </row>
    <row r="989" spans="15:15" ht="43.5" customHeight="1" x14ac:dyDescent="0.3">
      <c r="O989" s="318"/>
    </row>
    <row r="990" spans="15:15" ht="43.5" customHeight="1" x14ac:dyDescent="0.3">
      <c r="O990" s="318"/>
    </row>
    <row r="991" spans="15:15" ht="43.5" customHeight="1" x14ac:dyDescent="0.3">
      <c r="O991" s="318"/>
    </row>
    <row r="992" spans="15:15" ht="43.5" customHeight="1" x14ac:dyDescent="0.3">
      <c r="O992" s="318"/>
    </row>
    <row r="993" spans="15:15" ht="43.5" customHeight="1" x14ac:dyDescent="0.3">
      <c r="O993" s="318"/>
    </row>
    <row r="994" spans="15:15" ht="43.5" customHeight="1" x14ac:dyDescent="0.3">
      <c r="O994" s="318"/>
    </row>
    <row r="995" spans="15:15" ht="43.5" customHeight="1" x14ac:dyDescent="0.3">
      <c r="O995" s="318"/>
    </row>
  </sheetData>
  <autoFilter ref="A1:CB82" xr:uid="{3CB3D670-2590-4C5F-AC96-418A037A1A28}"/>
  <mergeCells count="2">
    <mergeCell ref="AA81:AB81"/>
    <mergeCell ref="AA82:AB82"/>
  </mergeCells>
  <phoneticPr fontId="41" type="noConversion"/>
  <conditionalFormatting sqref="AA78:AA79 AA84:AA1001 AA33:AA43 AA45:AA53 AA56:AA75 AA3:AA31">
    <cfRule type="notContainsBlanks" dxfId="18" priority="8">
      <formula>LEN(TRIM(AA3))&gt;0</formula>
    </cfRule>
  </conditionalFormatting>
  <conditionalFormatting sqref="AA32">
    <cfRule type="notContainsBlanks" dxfId="17" priority="10">
      <formula>LEN(TRIM(AA32))&gt;0</formula>
    </cfRule>
  </conditionalFormatting>
  <conditionalFormatting sqref="AA54">
    <cfRule type="notContainsBlanks" dxfId="16" priority="11">
      <formula>LEN(TRIM(AA54))&gt;0</formula>
    </cfRule>
  </conditionalFormatting>
  <conditionalFormatting sqref="AA76:AA77">
    <cfRule type="notContainsBlanks" dxfId="15" priority="12">
      <formula>LEN(TRIM(AA76))&gt;0</formula>
    </cfRule>
  </conditionalFormatting>
  <conditionalFormatting sqref="AA15">
    <cfRule type="notContainsBlanks" dxfId="14" priority="7">
      <formula>LEN(TRIM(AA15))&gt;0</formula>
    </cfRule>
  </conditionalFormatting>
  <conditionalFormatting sqref="AA2">
    <cfRule type="notContainsBlanks" dxfId="13" priority="6">
      <formula>LEN(TRIM(AA2))&gt;0</formula>
    </cfRule>
  </conditionalFormatting>
  <conditionalFormatting sqref="AA55">
    <cfRule type="notContainsBlanks" dxfId="12" priority="3">
      <formula>LEN(TRIM(AA55))&gt;0</formula>
    </cfRule>
  </conditionalFormatting>
  <conditionalFormatting sqref="AA44">
    <cfRule type="notContainsBlanks" dxfId="11" priority="1">
      <formula>LEN(TRIM(AA44))&gt;0</formula>
    </cfRule>
  </conditionalFormatting>
  <dataValidations count="9">
    <dataValidation type="list" allowBlank="1" showErrorMessage="1" sqref="E22 E36:E37 E75:E77 E26:E33 E40:E71 E2:E8 E11:E20" xr:uid="{274DBFF4-83DA-4922-859D-5AD1A494742E}">
      <formula1>Thématique</formula1>
    </dataValidation>
    <dataValidation type="list" allowBlank="1" showErrorMessage="1" sqref="C75:C78 C26:C28 C31:C71 C4:C22" xr:uid="{0E9DA188-9A67-443E-85C4-AEC83F190B57}">
      <formula1>Objectif</formula1>
    </dataValidation>
    <dataValidation type="list" allowBlank="1" showErrorMessage="1" sqref="N75:N77 N2:N73" xr:uid="{0B0332BF-8848-4D40-B835-65963507D65C}">
      <formula1>Durée</formula1>
    </dataValidation>
    <dataValidation type="list" allowBlank="1" showErrorMessage="1" sqref="B25:B27 B75:B78 B30:B71 B4:B22" xr:uid="{0C7183D4-5434-424F-B272-0F7FE0001686}">
      <formula1>Orientation</formula1>
    </dataValidation>
    <dataValidation type="list" allowBlank="1" showErrorMessage="1" sqref="D22 D31:D34 D75:D77 D26:D28 D36:D71 D4:D8 D11:D20" xr:uid="{B6B8DFA0-4808-422B-A2FB-B36FD40714FD}">
      <formula1>Catégorie</formula1>
    </dataValidation>
    <dataValidation type="list" allowBlank="1" showErrorMessage="1" sqref="Y18 W30:W33 Y60 Y70 Y75 U75:U76 W75:W76 Y47:Y49 W22:W27 U30:U50 W36:W73 U53:U73 W4:W8 U4:U8 S2:S77 U10:U27 W10:W20" xr:uid="{97B4CA28-E660-43F8-BC50-F5E157B80BBD}">
      <formula1>Livrable</formula1>
    </dataValidation>
    <dataValidation type="list" allowBlank="1" showErrorMessage="1" sqref="A25:A27 A75:A78 A30:A71 A4:A22" xr:uid="{1454E403-1D91-4704-89A0-AA84856939C9}">
      <formula1>PNSQA</formula1>
    </dataValidation>
    <dataValidation type="list" allowBlank="1" showErrorMessage="1" sqref="AB2:AB77" xr:uid="{69C86A63-5B3F-425D-A802-59325F5E129F}">
      <formula1>Organisme</formula1>
    </dataValidation>
    <dataValidation type="list" allowBlank="1" showErrorMessage="1" sqref="L2:L77" xr:uid="{DCBEDAE7-C209-4DBB-9252-2FBD6304FA9A}">
      <formula1>Priorité</formula1>
    </dataValidation>
  </dataValidations>
  <pageMargins left="0.25" right="0.25" top="0.75" bottom="0.75" header="0.3" footer="0.3"/>
  <pageSetup paperSize="8" fitToHeight="0" orientation="landscape" r:id="rId1"/>
  <legacyDrawing r:id="rId2"/>
  <extLst>
    <ext xmlns:x14="http://schemas.microsoft.com/office/spreadsheetml/2009/9/main" uri="{CCE6A557-97BC-4b89-ADB6-D9C93CAAB3DF}">
      <x14:dataValidations xmlns:xm="http://schemas.microsoft.com/office/excel/2006/main" count="3">
        <x14:dataValidation type="list" allowBlank="1" xr:uid="{69BFB275-21DE-4129-8EE5-F7BF64EA2EB6}">
          <x14:formula1>
            <xm:f>Menus_deroulants!$K$2:$K$5</xm:f>
          </x14:formula1>
          <xm:sqref>P63 O22:O62 O64:O995 O1:O20</xm:sqref>
        </x14:dataValidation>
        <x14:dataValidation type="list" allowBlank="1" showInputMessage="1" showErrorMessage="1" xr:uid="{71141213-B9F9-4482-ACAE-C1511963A0FD}">
          <x14:formula1>
            <xm:f>Menus_deroulants!$M$14:$M$44</xm:f>
          </x14:formula1>
          <xm:sqref>V38:V64 Z2:Z77 V66:V77</xm:sqref>
        </x14:dataValidation>
        <x14:dataValidation type="list" allowBlank="1" showErrorMessage="1" xr:uid="{E211C9A9-CEF9-47CE-A014-93588396C6A3}">
          <x14:formula1>
            <xm:f>Menus_deroulants!$M$14:$M$44</xm:f>
          </x14:formula1>
          <xm:sqref>V65 V2:V37 X2:X77 T2:T77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00000"/>
  </sheetPr>
  <dimension ref="A1:U1000"/>
  <sheetViews>
    <sheetView topLeftCell="A3" workbookViewId="0">
      <selection activeCell="O10" sqref="O10"/>
    </sheetView>
  </sheetViews>
  <sheetFormatPr baseColWidth="10" defaultColWidth="14.453125" defaultRowHeight="15" customHeight="1" x14ac:dyDescent="0.35"/>
  <cols>
    <col min="1" max="12" width="11.453125" customWidth="1"/>
    <col min="13" max="21" width="10.54296875" customWidth="1"/>
  </cols>
  <sheetData>
    <row r="1" spans="1:21" ht="20.25" customHeight="1" x14ac:dyDescent="0.35">
      <c r="A1" s="18" t="s">
        <v>1102</v>
      </c>
      <c r="B1" s="17"/>
      <c r="C1" s="17"/>
      <c r="D1" s="17"/>
      <c r="E1" s="17"/>
      <c r="F1" s="17"/>
      <c r="G1" s="17"/>
      <c r="H1" s="17"/>
      <c r="I1" s="17"/>
      <c r="J1" s="17"/>
      <c r="K1" s="17"/>
      <c r="L1" s="17"/>
      <c r="M1" s="17"/>
      <c r="N1" s="17"/>
      <c r="O1" s="17"/>
      <c r="P1" s="17"/>
      <c r="Q1" s="17"/>
      <c r="R1" s="17"/>
      <c r="S1" s="17"/>
      <c r="T1" s="17"/>
      <c r="U1" s="17"/>
    </row>
    <row r="2" spans="1:21" ht="20.25" customHeight="1" x14ac:dyDescent="0.35">
      <c r="A2" s="17"/>
      <c r="B2" s="17"/>
      <c r="C2" s="17"/>
      <c r="D2" s="17"/>
      <c r="E2" s="17"/>
      <c r="F2" s="17"/>
      <c r="G2" s="17"/>
      <c r="H2" s="17"/>
      <c r="I2" s="17"/>
      <c r="J2" s="17"/>
      <c r="K2" s="17"/>
      <c r="L2" s="17"/>
      <c r="M2" s="17"/>
      <c r="N2" s="17"/>
      <c r="O2" s="17"/>
      <c r="P2" s="17"/>
      <c r="Q2" s="17"/>
      <c r="R2" s="17"/>
      <c r="S2" s="17"/>
      <c r="T2" s="17"/>
      <c r="U2" s="17"/>
    </row>
    <row r="3" spans="1:21" ht="20.25" customHeight="1" x14ac:dyDescent="0.35">
      <c r="A3" s="20" t="s">
        <v>1103</v>
      </c>
      <c r="B3" s="17"/>
      <c r="C3" s="17"/>
      <c r="D3" s="17"/>
      <c r="E3" s="17"/>
      <c r="F3" s="17"/>
      <c r="G3" s="17"/>
      <c r="H3" s="17"/>
      <c r="I3" s="17"/>
      <c r="J3" s="17"/>
      <c r="K3" s="17"/>
      <c r="L3" s="17"/>
      <c r="M3" s="17"/>
      <c r="N3" s="17"/>
      <c r="O3" s="17"/>
      <c r="P3" s="17"/>
      <c r="Q3" s="17"/>
      <c r="R3" s="17"/>
      <c r="S3" s="17"/>
      <c r="T3" s="17"/>
      <c r="U3" s="17"/>
    </row>
    <row r="4" spans="1:21" ht="20.25" customHeight="1" x14ac:dyDescent="0.35">
      <c r="A4" s="688" t="s">
        <v>1104</v>
      </c>
      <c r="B4" s="17"/>
      <c r="C4" s="17"/>
      <c r="D4" s="17"/>
      <c r="E4" s="17"/>
      <c r="F4" s="17"/>
      <c r="G4" s="17"/>
      <c r="H4" s="17"/>
      <c r="I4" s="17"/>
      <c r="J4" s="17"/>
      <c r="K4" s="17"/>
      <c r="L4" s="17"/>
      <c r="M4" s="17"/>
      <c r="N4" s="17"/>
      <c r="O4" s="17"/>
      <c r="P4" s="17"/>
      <c r="Q4" s="17"/>
      <c r="R4" s="17"/>
      <c r="S4" s="17"/>
      <c r="T4" s="17"/>
      <c r="U4" s="17"/>
    </row>
    <row r="5" spans="1:21" ht="20.25" customHeight="1" x14ac:dyDescent="0.35">
      <c r="A5" s="689" t="s">
        <v>1105</v>
      </c>
      <c r="B5" s="17"/>
      <c r="C5" s="17"/>
      <c r="D5" s="17"/>
      <c r="E5" s="17"/>
      <c r="F5" s="17"/>
      <c r="G5" s="17"/>
      <c r="H5" s="17"/>
      <c r="I5" s="17"/>
      <c r="J5" s="17"/>
      <c r="K5" s="17"/>
      <c r="L5" s="17"/>
      <c r="M5" s="17"/>
      <c r="N5" s="17"/>
      <c r="O5" s="17"/>
      <c r="P5" s="17"/>
      <c r="Q5" s="17"/>
      <c r="R5" s="17"/>
      <c r="S5" s="17"/>
      <c r="T5" s="17"/>
      <c r="U5" s="17"/>
    </row>
    <row r="6" spans="1:21" ht="20.25" customHeight="1" x14ac:dyDescent="0.35">
      <c r="A6" s="296" t="s">
        <v>1106</v>
      </c>
      <c r="B6" s="17"/>
      <c r="C6" s="17"/>
      <c r="D6" s="17"/>
      <c r="E6" s="17"/>
      <c r="F6" s="17"/>
      <c r="G6" s="17"/>
      <c r="H6" s="17"/>
      <c r="I6" s="17"/>
      <c r="J6" s="17"/>
      <c r="K6" s="17"/>
      <c r="L6" s="17"/>
      <c r="M6" s="17"/>
      <c r="N6" s="17"/>
      <c r="O6" s="17"/>
      <c r="P6" s="17"/>
      <c r="Q6" s="17"/>
      <c r="R6" s="17"/>
      <c r="S6" s="17"/>
      <c r="T6" s="17"/>
      <c r="U6" s="17"/>
    </row>
    <row r="7" spans="1:21" ht="20.25" customHeight="1" x14ac:dyDescent="0.35">
      <c r="A7" s="780" t="s">
        <v>1107</v>
      </c>
      <c r="B7" s="781"/>
      <c r="C7" s="781"/>
      <c r="D7" s="781"/>
      <c r="E7" s="781"/>
      <c r="F7" s="781"/>
      <c r="G7" s="781"/>
      <c r="H7" s="781"/>
      <c r="I7" s="781"/>
      <c r="J7" s="781"/>
      <c r="K7" s="781"/>
      <c r="L7" s="781"/>
      <c r="M7" s="17"/>
      <c r="N7" s="17"/>
      <c r="O7" s="17"/>
      <c r="P7" s="17"/>
      <c r="Q7" s="17"/>
      <c r="R7" s="17"/>
      <c r="S7" s="17"/>
      <c r="T7" s="17"/>
      <c r="U7" s="17"/>
    </row>
    <row r="8" spans="1:21" ht="20.25" customHeight="1" x14ac:dyDescent="0.35">
      <c r="A8" s="781"/>
      <c r="B8" s="781"/>
      <c r="C8" s="781"/>
      <c r="D8" s="781"/>
      <c r="E8" s="781"/>
      <c r="F8" s="781"/>
      <c r="G8" s="781"/>
      <c r="H8" s="781"/>
      <c r="I8" s="781"/>
      <c r="J8" s="781"/>
      <c r="K8" s="781"/>
      <c r="L8" s="781"/>
      <c r="M8" s="17"/>
      <c r="N8" s="17"/>
      <c r="O8" s="17"/>
      <c r="P8" s="17"/>
      <c r="Q8" s="17"/>
      <c r="R8" s="17"/>
      <c r="S8" s="17"/>
      <c r="T8" s="17"/>
      <c r="U8" s="17"/>
    </row>
    <row r="9" spans="1:21" ht="20.25" customHeight="1" x14ac:dyDescent="0.35">
      <c r="A9" s="17" t="s">
        <v>1108</v>
      </c>
      <c r="B9" s="17"/>
      <c r="C9" s="17"/>
      <c r="D9" s="17"/>
      <c r="E9" s="17"/>
      <c r="F9" s="17"/>
      <c r="G9" s="17"/>
      <c r="H9" s="17"/>
      <c r="I9" s="17"/>
      <c r="J9" s="17"/>
      <c r="K9" s="17"/>
      <c r="L9" s="17"/>
      <c r="M9" s="17"/>
      <c r="N9" s="17"/>
      <c r="O9" s="17"/>
      <c r="P9" s="17"/>
      <c r="Q9" s="17"/>
      <c r="R9" s="17"/>
      <c r="S9" s="17"/>
      <c r="T9" s="17"/>
      <c r="U9" s="17"/>
    </row>
    <row r="10" spans="1:21" ht="20.25" customHeight="1" x14ac:dyDescent="0.35">
      <c r="A10" s="296" t="s">
        <v>1109</v>
      </c>
      <c r="B10" s="17"/>
      <c r="C10" s="17"/>
      <c r="D10" s="17"/>
      <c r="E10" s="17"/>
      <c r="F10" s="17"/>
      <c r="G10" s="17"/>
      <c r="H10" s="17"/>
      <c r="I10" s="17"/>
      <c r="J10" s="17"/>
      <c r="K10" s="17"/>
      <c r="L10" s="17"/>
      <c r="M10" s="17"/>
      <c r="N10" s="17"/>
      <c r="O10" s="17"/>
      <c r="P10" s="17"/>
      <c r="Q10" s="17"/>
      <c r="R10" s="17"/>
      <c r="S10" s="17"/>
      <c r="T10" s="17"/>
      <c r="U10" s="17"/>
    </row>
    <row r="11" spans="1:21" ht="20.25" customHeight="1" x14ac:dyDescent="0.35">
      <c r="A11" s="17" t="s">
        <v>1110</v>
      </c>
      <c r="B11" s="17"/>
      <c r="C11" s="17"/>
      <c r="D11" s="17"/>
      <c r="E11" s="17"/>
      <c r="F11" s="17"/>
      <c r="G11" s="17"/>
      <c r="H11" s="17"/>
      <c r="I11" s="17"/>
      <c r="J11" s="17"/>
      <c r="K11" s="17"/>
      <c r="L11" s="17"/>
      <c r="M11" s="17"/>
      <c r="N11" s="17"/>
      <c r="O11" s="17"/>
      <c r="P11" s="17"/>
      <c r="Q11" s="17"/>
      <c r="R11" s="17"/>
      <c r="S11" s="17"/>
      <c r="T11" s="17"/>
      <c r="U11" s="17"/>
    </row>
    <row r="12" spans="1:21" ht="20.25" customHeight="1" x14ac:dyDescent="0.35">
      <c r="A12" s="782" t="s">
        <v>1111</v>
      </c>
      <c r="B12" s="783"/>
      <c r="C12" s="783"/>
      <c r="D12" s="783"/>
      <c r="E12" s="783"/>
      <c r="F12" s="783"/>
      <c r="G12" s="783"/>
      <c r="H12" s="783"/>
      <c r="I12" s="783"/>
      <c r="J12" s="783"/>
      <c r="K12" s="783"/>
      <c r="L12" s="783"/>
      <c r="M12" s="17"/>
      <c r="N12" s="17"/>
      <c r="O12" s="17"/>
      <c r="P12" s="17"/>
      <c r="Q12" s="17"/>
      <c r="R12" s="17"/>
      <c r="S12" s="17"/>
      <c r="T12" s="17"/>
      <c r="U12" s="17"/>
    </row>
    <row r="13" spans="1:21" ht="20.25" customHeight="1" x14ac:dyDescent="0.35">
      <c r="A13" s="783"/>
      <c r="B13" s="783"/>
      <c r="C13" s="783"/>
      <c r="D13" s="783"/>
      <c r="E13" s="783"/>
      <c r="F13" s="783"/>
      <c r="G13" s="783"/>
      <c r="H13" s="783"/>
      <c r="I13" s="783"/>
      <c r="J13" s="783"/>
      <c r="K13" s="783"/>
      <c r="L13" s="783"/>
      <c r="M13" s="17"/>
      <c r="N13" s="17"/>
      <c r="O13" s="17"/>
      <c r="P13" s="17"/>
      <c r="Q13" s="17"/>
      <c r="R13" s="17"/>
      <c r="S13" s="17"/>
      <c r="T13" s="17"/>
      <c r="U13" s="17"/>
    </row>
    <row r="14" spans="1:21" ht="20.25" customHeight="1" x14ac:dyDescent="0.35">
      <c r="A14" s="690" t="s">
        <v>1112</v>
      </c>
      <c r="M14" s="17"/>
      <c r="N14" s="17"/>
      <c r="O14" s="17"/>
      <c r="P14" s="17"/>
      <c r="Q14" s="17"/>
      <c r="R14" s="17"/>
      <c r="S14" s="17"/>
      <c r="T14" s="17"/>
      <c r="U14" s="17"/>
    </row>
    <row r="15" spans="1:21" ht="20.25" customHeight="1" x14ac:dyDescent="0.35">
      <c r="A15" s="17" t="s">
        <v>1113</v>
      </c>
      <c r="B15" s="17"/>
      <c r="C15" s="17"/>
      <c r="D15" s="17"/>
      <c r="E15" s="17"/>
      <c r="F15" s="17"/>
      <c r="G15" s="17"/>
      <c r="H15" s="17"/>
      <c r="I15" s="17"/>
      <c r="J15" s="17"/>
      <c r="K15" s="17"/>
      <c r="L15" s="17"/>
      <c r="M15" s="17"/>
      <c r="N15" s="17"/>
      <c r="O15" s="17"/>
      <c r="P15" s="17"/>
      <c r="Q15" s="17"/>
      <c r="R15" s="17"/>
      <c r="S15" s="17"/>
      <c r="T15" s="17"/>
      <c r="U15" s="17"/>
    </row>
    <row r="16" spans="1:21" ht="20.25" customHeight="1" x14ac:dyDescent="0.35">
      <c r="A16" s="296" t="s">
        <v>1114</v>
      </c>
      <c r="B16" s="17"/>
      <c r="C16" s="17"/>
      <c r="D16" s="17"/>
      <c r="E16" s="17"/>
      <c r="F16" s="17"/>
      <c r="G16" s="17"/>
      <c r="H16" s="17"/>
      <c r="I16" s="17"/>
      <c r="J16" s="17"/>
      <c r="K16" s="17"/>
      <c r="L16" s="17"/>
      <c r="M16" s="17"/>
      <c r="N16" s="17"/>
      <c r="O16" s="17"/>
      <c r="P16" s="17"/>
      <c r="Q16" s="17"/>
      <c r="R16" s="17"/>
      <c r="S16" s="17"/>
      <c r="T16" s="17"/>
      <c r="U16" s="17"/>
    </row>
    <row r="17" spans="1:21" ht="20.25" customHeight="1" x14ac:dyDescent="0.35">
      <c r="A17" s="17"/>
      <c r="B17" s="17"/>
      <c r="C17" s="17"/>
      <c r="D17" s="17"/>
      <c r="E17" s="17"/>
      <c r="F17" s="17"/>
      <c r="G17" s="17"/>
      <c r="H17" s="17"/>
      <c r="I17" s="17"/>
      <c r="J17" s="17"/>
      <c r="K17" s="17"/>
      <c r="L17" s="17"/>
      <c r="M17" s="17"/>
      <c r="N17" s="17"/>
      <c r="O17" s="17"/>
      <c r="P17" s="17"/>
      <c r="Q17" s="17"/>
      <c r="R17" s="17"/>
      <c r="S17" s="17"/>
      <c r="T17" s="17"/>
      <c r="U17" s="17"/>
    </row>
    <row r="18" spans="1:21" ht="20.25" customHeight="1" x14ac:dyDescent="0.35">
      <c r="A18" s="20" t="s">
        <v>1115</v>
      </c>
      <c r="B18" s="17"/>
      <c r="C18" s="17"/>
      <c r="D18" s="17"/>
      <c r="E18" s="17"/>
      <c r="F18" s="17"/>
      <c r="G18" s="17"/>
      <c r="H18" s="17"/>
      <c r="I18" s="17"/>
      <c r="J18" s="17"/>
      <c r="K18" s="17"/>
      <c r="L18" s="17"/>
      <c r="M18" s="17"/>
      <c r="N18" s="17"/>
      <c r="O18" s="17"/>
      <c r="P18" s="17"/>
      <c r="Q18" s="17"/>
      <c r="R18" s="17"/>
      <c r="S18" s="17"/>
      <c r="T18" s="17"/>
      <c r="U18" s="17"/>
    </row>
    <row r="19" spans="1:21" ht="20.25" customHeight="1" x14ac:dyDescent="0.35">
      <c r="A19" s="17" t="s">
        <v>1116</v>
      </c>
      <c r="B19" s="17"/>
      <c r="C19" s="17"/>
      <c r="D19" s="17"/>
      <c r="E19" s="17"/>
      <c r="F19" s="17"/>
      <c r="G19" s="17"/>
      <c r="H19" s="17"/>
      <c r="I19" s="17"/>
      <c r="J19" s="17"/>
      <c r="K19" s="17"/>
      <c r="L19" s="17"/>
      <c r="M19" s="17"/>
      <c r="N19" s="17"/>
      <c r="O19" s="17"/>
      <c r="P19" s="17"/>
      <c r="Q19" s="17"/>
      <c r="R19" s="17"/>
      <c r="S19" s="17"/>
      <c r="T19" s="17"/>
      <c r="U19" s="17"/>
    </row>
    <row r="20" spans="1:21" ht="14.5" x14ac:dyDescent="0.35">
      <c r="A20" s="17"/>
      <c r="B20" s="17"/>
      <c r="C20" s="17"/>
      <c r="D20" s="17"/>
      <c r="E20" s="17"/>
      <c r="F20" s="17"/>
      <c r="G20" s="17"/>
      <c r="H20" s="17"/>
      <c r="I20" s="17"/>
      <c r="J20" s="17"/>
      <c r="K20" s="17"/>
      <c r="L20" s="17"/>
      <c r="M20" s="17"/>
      <c r="N20" s="17"/>
      <c r="O20" s="17"/>
      <c r="P20" s="17"/>
      <c r="Q20" s="17"/>
      <c r="R20" s="17"/>
      <c r="S20" s="17"/>
      <c r="T20" s="17"/>
      <c r="U20" s="17"/>
    </row>
    <row r="21" spans="1:21" ht="15.75" customHeight="1" x14ac:dyDescent="0.35">
      <c r="A21" s="17"/>
      <c r="B21" s="17"/>
      <c r="C21" s="17"/>
      <c r="D21" s="17"/>
      <c r="E21" s="17"/>
      <c r="F21" s="17"/>
      <c r="G21" s="17"/>
      <c r="H21" s="17"/>
      <c r="I21" s="17"/>
      <c r="J21" s="17"/>
      <c r="K21" s="17"/>
      <c r="L21" s="17"/>
      <c r="M21" s="17"/>
      <c r="N21" s="17"/>
      <c r="O21" s="17"/>
      <c r="P21" s="17"/>
      <c r="Q21" s="17"/>
      <c r="R21" s="17"/>
      <c r="S21" s="17"/>
      <c r="T21" s="17"/>
      <c r="U21" s="17"/>
    </row>
    <row r="22" spans="1:21" ht="15.75" customHeight="1" x14ac:dyDescent="0.35">
      <c r="A22" s="17"/>
      <c r="B22" s="17"/>
      <c r="C22" s="17"/>
      <c r="D22" s="17"/>
      <c r="E22" s="17"/>
      <c r="F22" s="17"/>
      <c r="G22" s="17"/>
      <c r="H22" s="17"/>
      <c r="I22" s="17"/>
      <c r="J22" s="17"/>
      <c r="K22" s="17"/>
      <c r="L22" s="17"/>
      <c r="M22" s="17"/>
      <c r="N22" s="17"/>
      <c r="O22" s="17"/>
      <c r="P22" s="17"/>
      <c r="Q22" s="17"/>
      <c r="R22" s="17"/>
      <c r="S22" s="17"/>
      <c r="T22" s="17"/>
      <c r="U22" s="17"/>
    </row>
    <row r="23" spans="1:21" ht="15.75" customHeight="1" x14ac:dyDescent="0.35">
      <c r="A23" s="17"/>
      <c r="B23" s="17"/>
      <c r="C23" s="17"/>
      <c r="D23" s="17"/>
      <c r="E23" s="17"/>
      <c r="F23" s="17"/>
      <c r="G23" s="17"/>
      <c r="H23" s="17"/>
      <c r="I23" s="17"/>
      <c r="J23" s="17"/>
      <c r="K23" s="17"/>
      <c r="L23" s="17"/>
      <c r="M23" s="17"/>
      <c r="N23" s="17"/>
      <c r="O23" s="17"/>
      <c r="P23" s="17"/>
      <c r="Q23" s="17"/>
      <c r="R23" s="17"/>
      <c r="S23" s="17"/>
      <c r="T23" s="17"/>
      <c r="U23" s="17"/>
    </row>
    <row r="24" spans="1:21" ht="15.75" customHeight="1" x14ac:dyDescent="0.35">
      <c r="A24" s="17"/>
      <c r="B24" s="17"/>
      <c r="C24" s="17"/>
      <c r="D24" s="17"/>
      <c r="E24" s="17"/>
      <c r="F24" s="17"/>
      <c r="G24" s="17"/>
      <c r="H24" s="17"/>
      <c r="I24" s="17"/>
      <c r="J24" s="17"/>
      <c r="K24" s="17"/>
      <c r="L24" s="17"/>
      <c r="M24" s="17"/>
      <c r="N24" s="17"/>
      <c r="O24" s="17"/>
      <c r="P24" s="17"/>
      <c r="Q24" s="17"/>
      <c r="R24" s="17"/>
      <c r="S24" s="17"/>
      <c r="T24" s="17"/>
      <c r="U24" s="17"/>
    </row>
    <row r="25" spans="1:21" ht="15.75" customHeight="1" x14ac:dyDescent="0.35">
      <c r="A25" s="17"/>
      <c r="B25" s="17"/>
      <c r="C25" s="17"/>
      <c r="D25" s="17"/>
      <c r="E25" s="17"/>
      <c r="F25" s="17"/>
      <c r="G25" s="17"/>
      <c r="H25" s="17"/>
      <c r="I25" s="17"/>
      <c r="J25" s="17"/>
      <c r="K25" s="17"/>
      <c r="L25" s="17"/>
      <c r="M25" s="17"/>
      <c r="N25" s="17"/>
      <c r="O25" s="17"/>
      <c r="P25" s="17"/>
      <c r="Q25" s="17"/>
      <c r="R25" s="17"/>
      <c r="S25" s="17"/>
      <c r="T25" s="17"/>
      <c r="U25" s="17"/>
    </row>
    <row r="26" spans="1:21" ht="15.75" customHeight="1" x14ac:dyDescent="0.35">
      <c r="A26" s="17"/>
      <c r="B26" s="17"/>
      <c r="C26" s="17"/>
      <c r="D26" s="17"/>
      <c r="E26" s="17"/>
      <c r="F26" s="17"/>
      <c r="G26" s="17"/>
      <c r="H26" s="17"/>
      <c r="I26" s="17"/>
      <c r="J26" s="17"/>
      <c r="K26" s="17"/>
      <c r="L26" s="17"/>
      <c r="M26" s="17"/>
      <c r="N26" s="17"/>
      <c r="O26" s="17"/>
      <c r="P26" s="17"/>
      <c r="Q26" s="17"/>
      <c r="R26" s="17"/>
      <c r="S26" s="17"/>
      <c r="T26" s="17"/>
      <c r="U26" s="17"/>
    </row>
    <row r="27" spans="1:21" ht="15.75" customHeight="1" x14ac:dyDescent="0.35">
      <c r="A27" s="17"/>
      <c r="B27" s="17"/>
      <c r="C27" s="17"/>
      <c r="D27" s="17"/>
      <c r="E27" s="17"/>
      <c r="F27" s="17"/>
      <c r="G27" s="17"/>
      <c r="H27" s="17"/>
      <c r="I27" s="17"/>
      <c r="J27" s="17"/>
      <c r="K27" s="17"/>
      <c r="L27" s="17"/>
      <c r="M27" s="17"/>
      <c r="N27" s="17"/>
      <c r="O27" s="17"/>
      <c r="P27" s="17"/>
      <c r="Q27" s="17"/>
      <c r="R27" s="17"/>
      <c r="S27" s="17"/>
      <c r="T27" s="17"/>
      <c r="U27" s="17"/>
    </row>
    <row r="28" spans="1:21" ht="15.75" customHeight="1" x14ac:dyDescent="0.35">
      <c r="A28" s="17"/>
      <c r="B28" s="17"/>
      <c r="C28" s="17"/>
      <c r="D28" s="17"/>
      <c r="E28" s="17"/>
      <c r="F28" s="17"/>
      <c r="G28" s="17"/>
      <c r="H28" s="17"/>
      <c r="I28" s="17"/>
      <c r="J28" s="17"/>
      <c r="K28" s="17"/>
      <c r="L28" s="17"/>
      <c r="M28" s="17"/>
      <c r="N28" s="17"/>
      <c r="O28" s="17"/>
      <c r="P28" s="17"/>
      <c r="Q28" s="17"/>
      <c r="R28" s="17"/>
      <c r="S28" s="17"/>
      <c r="T28" s="17"/>
      <c r="U28" s="17"/>
    </row>
    <row r="29" spans="1:21" ht="15.75" customHeight="1" x14ac:dyDescent="0.35">
      <c r="A29" s="17"/>
      <c r="B29" s="17"/>
      <c r="C29" s="17"/>
      <c r="D29" s="17"/>
      <c r="E29" s="17"/>
      <c r="F29" s="17"/>
      <c r="G29" s="17"/>
      <c r="H29" s="17"/>
      <c r="I29" s="17"/>
      <c r="J29" s="17"/>
      <c r="K29" s="17"/>
      <c r="L29" s="17"/>
      <c r="M29" s="17"/>
      <c r="N29" s="17"/>
      <c r="O29" s="17"/>
      <c r="P29" s="17"/>
      <c r="Q29" s="17"/>
      <c r="R29" s="17"/>
      <c r="S29" s="17"/>
      <c r="T29" s="17"/>
      <c r="U29" s="17"/>
    </row>
    <row r="30" spans="1:21" ht="15.75" customHeight="1" x14ac:dyDescent="0.35">
      <c r="A30" s="17"/>
      <c r="B30" s="17"/>
      <c r="C30" s="17"/>
      <c r="D30" s="17"/>
      <c r="E30" s="17"/>
      <c r="F30" s="17"/>
      <c r="G30" s="17"/>
      <c r="H30" s="17"/>
      <c r="I30" s="17"/>
      <c r="J30" s="17"/>
      <c r="K30" s="17"/>
      <c r="L30" s="17"/>
      <c r="M30" s="17"/>
      <c r="N30" s="17"/>
      <c r="O30" s="17"/>
      <c r="P30" s="17"/>
      <c r="Q30" s="17"/>
      <c r="R30" s="17"/>
      <c r="S30" s="17"/>
      <c r="T30" s="17"/>
      <c r="U30" s="17"/>
    </row>
    <row r="31" spans="1:21" ht="15.75" customHeight="1" x14ac:dyDescent="0.35">
      <c r="A31" s="17"/>
      <c r="B31" s="17"/>
      <c r="C31" s="17"/>
      <c r="D31" s="17"/>
      <c r="E31" s="17"/>
      <c r="F31" s="17"/>
      <c r="G31" s="17"/>
      <c r="H31" s="17"/>
      <c r="I31" s="17"/>
      <c r="J31" s="17"/>
      <c r="K31" s="17"/>
      <c r="L31" s="17"/>
      <c r="M31" s="17"/>
      <c r="N31" s="17"/>
      <c r="O31" s="17"/>
      <c r="P31" s="17"/>
      <c r="Q31" s="17"/>
      <c r="R31" s="17"/>
      <c r="S31" s="17"/>
      <c r="T31" s="17"/>
      <c r="U31" s="17"/>
    </row>
    <row r="32" spans="1:21" ht="15.75" customHeight="1" x14ac:dyDescent="0.35">
      <c r="A32" s="17"/>
      <c r="B32" s="17"/>
      <c r="C32" s="17"/>
      <c r="D32" s="17"/>
      <c r="E32" s="17"/>
      <c r="F32" s="17"/>
      <c r="G32" s="17"/>
      <c r="H32" s="17"/>
      <c r="I32" s="17"/>
      <c r="J32" s="17"/>
      <c r="K32" s="17"/>
      <c r="L32" s="17"/>
      <c r="M32" s="17"/>
      <c r="N32" s="17"/>
      <c r="O32" s="17"/>
      <c r="P32" s="17"/>
      <c r="Q32" s="17"/>
      <c r="R32" s="17"/>
      <c r="S32" s="17"/>
      <c r="T32" s="17"/>
      <c r="U32" s="17"/>
    </row>
    <row r="33" spans="1:21" ht="15.75" customHeight="1" x14ac:dyDescent="0.35">
      <c r="A33" s="17"/>
      <c r="B33" s="17"/>
      <c r="C33" s="17"/>
      <c r="D33" s="17"/>
      <c r="E33" s="17"/>
      <c r="F33" s="17"/>
      <c r="G33" s="17"/>
      <c r="H33" s="17"/>
      <c r="I33" s="17"/>
      <c r="J33" s="17"/>
      <c r="K33" s="17"/>
      <c r="L33" s="17"/>
      <c r="M33" s="17"/>
      <c r="N33" s="17"/>
      <c r="O33" s="17"/>
      <c r="P33" s="17"/>
      <c r="Q33" s="17"/>
      <c r="R33" s="17"/>
      <c r="S33" s="17"/>
      <c r="T33" s="17"/>
      <c r="U33" s="17"/>
    </row>
    <row r="34" spans="1:21" ht="15.75" customHeight="1" x14ac:dyDescent="0.35">
      <c r="A34" s="17"/>
      <c r="B34" s="17"/>
      <c r="C34" s="17"/>
      <c r="D34" s="17"/>
      <c r="E34" s="17"/>
      <c r="F34" s="17"/>
      <c r="G34" s="17"/>
      <c r="H34" s="17"/>
      <c r="I34" s="17"/>
      <c r="J34" s="17"/>
      <c r="K34" s="17"/>
      <c r="L34" s="17"/>
      <c r="M34" s="17"/>
      <c r="N34" s="17"/>
      <c r="O34" s="17"/>
      <c r="P34" s="17"/>
      <c r="Q34" s="17"/>
      <c r="R34" s="17"/>
      <c r="S34" s="17"/>
      <c r="T34" s="17"/>
      <c r="U34" s="17"/>
    </row>
    <row r="35" spans="1:21" ht="15.75" customHeight="1" x14ac:dyDescent="0.35">
      <c r="A35" s="17"/>
      <c r="B35" s="17"/>
      <c r="C35" s="17"/>
      <c r="D35" s="17"/>
      <c r="E35" s="17"/>
      <c r="F35" s="17"/>
      <c r="G35" s="17"/>
      <c r="H35" s="17"/>
      <c r="I35" s="17"/>
      <c r="J35" s="17"/>
      <c r="K35" s="17"/>
      <c r="L35" s="17"/>
      <c r="M35" s="17"/>
      <c r="N35" s="17"/>
      <c r="O35" s="17"/>
      <c r="P35" s="17"/>
      <c r="Q35" s="17"/>
      <c r="R35" s="17"/>
      <c r="S35" s="17"/>
      <c r="T35" s="17"/>
      <c r="U35" s="17"/>
    </row>
    <row r="36" spans="1:21" ht="15.75" customHeight="1" x14ac:dyDescent="0.35">
      <c r="A36" s="17"/>
      <c r="B36" s="17"/>
      <c r="C36" s="17"/>
      <c r="D36" s="17"/>
      <c r="E36" s="17"/>
      <c r="F36" s="17"/>
      <c r="G36" s="17"/>
      <c r="H36" s="17"/>
      <c r="I36" s="17"/>
      <c r="J36" s="17"/>
      <c r="K36" s="17"/>
      <c r="L36" s="17"/>
      <c r="M36" s="17"/>
      <c r="N36" s="17"/>
      <c r="O36" s="17"/>
      <c r="P36" s="17"/>
      <c r="Q36" s="17"/>
      <c r="R36" s="17"/>
      <c r="S36" s="17"/>
      <c r="T36" s="17"/>
      <c r="U36" s="17"/>
    </row>
    <row r="37" spans="1:21" ht="15.75" customHeight="1" x14ac:dyDescent="0.35">
      <c r="A37" s="17"/>
      <c r="B37" s="17"/>
      <c r="C37" s="17"/>
      <c r="D37" s="17"/>
      <c r="E37" s="17"/>
      <c r="F37" s="17"/>
      <c r="G37" s="17"/>
      <c r="H37" s="17"/>
      <c r="I37" s="17"/>
      <c r="J37" s="17"/>
      <c r="K37" s="17"/>
      <c r="L37" s="17"/>
      <c r="M37" s="17"/>
      <c r="N37" s="17"/>
      <c r="O37" s="17"/>
      <c r="P37" s="17"/>
      <c r="Q37" s="17"/>
      <c r="R37" s="17"/>
      <c r="S37" s="17"/>
      <c r="T37" s="17"/>
      <c r="U37" s="17"/>
    </row>
    <row r="38" spans="1:21" ht="15.75" customHeight="1" x14ac:dyDescent="0.35">
      <c r="A38" s="17"/>
      <c r="B38" s="17"/>
      <c r="C38" s="17"/>
      <c r="D38" s="17"/>
      <c r="E38" s="17"/>
      <c r="F38" s="17"/>
      <c r="G38" s="17"/>
      <c r="H38" s="17"/>
      <c r="I38" s="17"/>
      <c r="J38" s="17"/>
      <c r="K38" s="17"/>
      <c r="L38" s="17"/>
      <c r="M38" s="17"/>
      <c r="N38" s="17"/>
      <c r="O38" s="17"/>
      <c r="P38" s="17"/>
      <c r="Q38" s="17"/>
      <c r="R38" s="17"/>
      <c r="S38" s="17"/>
      <c r="T38" s="17"/>
      <c r="U38" s="17"/>
    </row>
    <row r="39" spans="1:21" ht="15.75" customHeight="1" x14ac:dyDescent="0.35">
      <c r="A39" s="17"/>
      <c r="B39" s="17"/>
      <c r="C39" s="17"/>
      <c r="D39" s="17"/>
      <c r="E39" s="17"/>
      <c r="F39" s="17"/>
      <c r="G39" s="17"/>
      <c r="H39" s="17"/>
      <c r="I39" s="17"/>
      <c r="J39" s="17"/>
      <c r="K39" s="17"/>
      <c r="L39" s="17"/>
      <c r="M39" s="17"/>
      <c r="N39" s="17"/>
      <c r="O39" s="17"/>
      <c r="P39" s="17"/>
      <c r="Q39" s="17"/>
      <c r="R39" s="17"/>
      <c r="S39" s="17"/>
      <c r="T39" s="17"/>
      <c r="U39" s="17"/>
    </row>
    <row r="40" spans="1:21" ht="15.75" customHeight="1" x14ac:dyDescent="0.35">
      <c r="A40" s="17"/>
      <c r="B40" s="17"/>
      <c r="C40" s="17"/>
      <c r="D40" s="17"/>
      <c r="E40" s="17"/>
      <c r="F40" s="17"/>
      <c r="G40" s="17"/>
      <c r="H40" s="17"/>
      <c r="I40" s="17"/>
      <c r="J40" s="17"/>
      <c r="K40" s="17"/>
      <c r="L40" s="17"/>
      <c r="M40" s="17"/>
      <c r="N40" s="17"/>
      <c r="O40" s="17"/>
      <c r="P40" s="17"/>
      <c r="Q40" s="17"/>
      <c r="R40" s="17"/>
      <c r="S40" s="17"/>
      <c r="T40" s="17"/>
      <c r="U40" s="17"/>
    </row>
    <row r="41" spans="1:21" ht="15.75" customHeight="1" x14ac:dyDescent="0.35">
      <c r="A41" s="17"/>
      <c r="B41" s="17"/>
      <c r="C41" s="17"/>
      <c r="D41" s="17"/>
      <c r="E41" s="17"/>
      <c r="F41" s="17"/>
      <c r="G41" s="17"/>
      <c r="H41" s="17"/>
      <c r="I41" s="17"/>
      <c r="J41" s="17"/>
      <c r="K41" s="17"/>
      <c r="L41" s="17"/>
      <c r="M41" s="17"/>
      <c r="N41" s="17"/>
      <c r="O41" s="17"/>
      <c r="P41" s="17"/>
      <c r="Q41" s="17"/>
      <c r="R41" s="17"/>
      <c r="S41" s="17"/>
      <c r="T41" s="17"/>
      <c r="U41" s="17"/>
    </row>
    <row r="42" spans="1:21" ht="15.75" customHeight="1" x14ac:dyDescent="0.35">
      <c r="A42" s="17"/>
      <c r="B42" s="17"/>
      <c r="C42" s="17"/>
      <c r="D42" s="17"/>
      <c r="E42" s="17"/>
      <c r="F42" s="17"/>
      <c r="G42" s="17"/>
      <c r="H42" s="17"/>
      <c r="I42" s="17"/>
      <c r="J42" s="17"/>
      <c r="K42" s="17"/>
      <c r="L42" s="17"/>
      <c r="M42" s="17"/>
      <c r="N42" s="17"/>
      <c r="O42" s="17"/>
      <c r="P42" s="17"/>
      <c r="Q42" s="17"/>
      <c r="R42" s="17"/>
      <c r="S42" s="17"/>
      <c r="T42" s="17"/>
      <c r="U42" s="17"/>
    </row>
    <row r="43" spans="1:21" ht="15.75" customHeight="1" x14ac:dyDescent="0.35">
      <c r="A43" s="17"/>
      <c r="B43" s="17"/>
      <c r="C43" s="17"/>
      <c r="D43" s="17"/>
      <c r="E43" s="17"/>
      <c r="F43" s="17"/>
      <c r="G43" s="17"/>
      <c r="H43" s="17"/>
      <c r="I43" s="17"/>
      <c r="J43" s="17"/>
      <c r="K43" s="17"/>
      <c r="L43" s="17"/>
      <c r="M43" s="17"/>
      <c r="N43" s="17"/>
      <c r="O43" s="17"/>
      <c r="P43" s="17"/>
      <c r="Q43" s="17"/>
      <c r="R43" s="17"/>
      <c r="S43" s="17"/>
      <c r="T43" s="17"/>
      <c r="U43" s="17"/>
    </row>
    <row r="44" spans="1:21" ht="15.75" customHeight="1" x14ac:dyDescent="0.35">
      <c r="A44" s="17"/>
      <c r="B44" s="17"/>
      <c r="C44" s="17"/>
      <c r="D44" s="17"/>
      <c r="E44" s="17"/>
      <c r="F44" s="17"/>
      <c r="G44" s="17"/>
      <c r="H44" s="17"/>
      <c r="I44" s="17"/>
      <c r="J44" s="17"/>
      <c r="K44" s="17"/>
      <c r="L44" s="17"/>
      <c r="M44" s="17"/>
      <c r="N44" s="17"/>
      <c r="O44" s="17"/>
      <c r="P44" s="17"/>
      <c r="Q44" s="17"/>
      <c r="R44" s="17"/>
      <c r="S44" s="17"/>
      <c r="T44" s="17"/>
      <c r="U44" s="17"/>
    </row>
    <row r="45" spans="1:21" ht="15.75" customHeight="1" x14ac:dyDescent="0.35">
      <c r="A45" s="17"/>
      <c r="B45" s="17"/>
      <c r="C45" s="17"/>
      <c r="D45" s="17"/>
      <c r="E45" s="17"/>
      <c r="F45" s="17"/>
      <c r="G45" s="17"/>
      <c r="H45" s="17"/>
      <c r="I45" s="17"/>
      <c r="J45" s="17"/>
      <c r="K45" s="17"/>
      <c r="L45" s="17"/>
      <c r="M45" s="17"/>
      <c r="N45" s="17"/>
      <c r="O45" s="17"/>
      <c r="P45" s="17"/>
      <c r="Q45" s="17"/>
      <c r="R45" s="17"/>
      <c r="S45" s="17"/>
      <c r="T45" s="17"/>
      <c r="U45" s="17"/>
    </row>
    <row r="46" spans="1:21" ht="15.75" customHeight="1" x14ac:dyDescent="0.35">
      <c r="A46" s="17"/>
      <c r="B46" s="17"/>
      <c r="C46" s="17"/>
      <c r="D46" s="17"/>
      <c r="E46" s="17"/>
      <c r="F46" s="17"/>
      <c r="G46" s="17"/>
      <c r="H46" s="17"/>
      <c r="I46" s="17"/>
      <c r="J46" s="17"/>
      <c r="K46" s="17"/>
      <c r="L46" s="17"/>
      <c r="M46" s="17"/>
      <c r="N46" s="17"/>
      <c r="O46" s="17"/>
      <c r="P46" s="17"/>
      <c r="Q46" s="17"/>
      <c r="R46" s="17"/>
      <c r="S46" s="17"/>
      <c r="T46" s="17"/>
      <c r="U46" s="17"/>
    </row>
    <row r="47" spans="1:21" ht="15.75" customHeight="1" x14ac:dyDescent="0.35">
      <c r="A47" s="17"/>
      <c r="B47" s="17"/>
      <c r="C47" s="17"/>
      <c r="D47" s="17"/>
      <c r="E47" s="17"/>
      <c r="F47" s="17"/>
      <c r="G47" s="17"/>
      <c r="H47" s="17"/>
      <c r="I47" s="17"/>
      <c r="J47" s="17"/>
      <c r="K47" s="17"/>
      <c r="L47" s="17"/>
      <c r="M47" s="17"/>
      <c r="N47" s="17"/>
      <c r="O47" s="17"/>
      <c r="P47" s="17"/>
      <c r="Q47" s="17"/>
      <c r="R47" s="17"/>
      <c r="S47" s="17"/>
      <c r="T47" s="17"/>
      <c r="U47" s="17"/>
    </row>
    <row r="48" spans="1:21" ht="15.75" customHeight="1" x14ac:dyDescent="0.35">
      <c r="A48" s="17"/>
      <c r="B48" s="17"/>
      <c r="C48" s="17"/>
      <c r="D48" s="17"/>
      <c r="E48" s="17"/>
      <c r="F48" s="17"/>
      <c r="G48" s="17"/>
      <c r="H48" s="17"/>
      <c r="I48" s="17"/>
      <c r="J48" s="17"/>
      <c r="K48" s="17"/>
      <c r="L48" s="17"/>
      <c r="M48" s="17"/>
      <c r="N48" s="17"/>
      <c r="O48" s="17"/>
      <c r="P48" s="17"/>
      <c r="Q48" s="17"/>
      <c r="R48" s="17"/>
      <c r="S48" s="17"/>
      <c r="T48" s="17"/>
      <c r="U48" s="17"/>
    </row>
    <row r="49" spans="1:21" ht="15.75" customHeight="1" x14ac:dyDescent="0.35">
      <c r="A49" s="17"/>
      <c r="B49" s="17"/>
      <c r="C49" s="17"/>
      <c r="D49" s="17"/>
      <c r="E49" s="17"/>
      <c r="F49" s="17"/>
      <c r="G49" s="17"/>
      <c r="H49" s="17"/>
      <c r="I49" s="17"/>
      <c r="J49" s="17"/>
      <c r="K49" s="17"/>
      <c r="L49" s="17"/>
      <c r="M49" s="17"/>
      <c r="N49" s="17"/>
      <c r="O49" s="17"/>
      <c r="P49" s="17"/>
      <c r="Q49" s="17"/>
      <c r="R49" s="17"/>
      <c r="S49" s="17"/>
      <c r="T49" s="17"/>
      <c r="U49" s="17"/>
    </row>
    <row r="50" spans="1:21" ht="15.75" customHeight="1" x14ac:dyDescent="0.35">
      <c r="A50" s="17"/>
      <c r="B50" s="17"/>
      <c r="C50" s="17"/>
      <c r="D50" s="17"/>
      <c r="E50" s="17"/>
      <c r="F50" s="17"/>
      <c r="G50" s="17"/>
      <c r="H50" s="17"/>
      <c r="I50" s="17"/>
      <c r="J50" s="17"/>
      <c r="K50" s="17"/>
      <c r="L50" s="17"/>
      <c r="M50" s="17"/>
      <c r="N50" s="17"/>
      <c r="O50" s="17"/>
      <c r="P50" s="17"/>
      <c r="Q50" s="17"/>
      <c r="R50" s="17"/>
      <c r="S50" s="17"/>
      <c r="T50" s="17"/>
      <c r="U50" s="17"/>
    </row>
    <row r="51" spans="1:21" ht="15.75" customHeight="1" x14ac:dyDescent="0.35">
      <c r="A51" s="17"/>
      <c r="B51" s="17"/>
      <c r="C51" s="17"/>
      <c r="D51" s="17"/>
      <c r="E51" s="17"/>
      <c r="F51" s="17"/>
      <c r="G51" s="17"/>
      <c r="H51" s="17"/>
      <c r="I51" s="17"/>
      <c r="J51" s="17"/>
      <c r="K51" s="17"/>
      <c r="L51" s="17"/>
      <c r="M51" s="17"/>
      <c r="N51" s="17"/>
      <c r="O51" s="17"/>
      <c r="P51" s="17"/>
      <c r="Q51" s="17"/>
      <c r="R51" s="17"/>
      <c r="S51" s="17"/>
      <c r="T51" s="17"/>
      <c r="U51" s="17"/>
    </row>
    <row r="52" spans="1:21" ht="15.75" customHeight="1" x14ac:dyDescent="0.35">
      <c r="A52" s="17"/>
      <c r="B52" s="17"/>
      <c r="C52" s="17"/>
      <c r="D52" s="17"/>
      <c r="E52" s="17"/>
      <c r="F52" s="17"/>
      <c r="G52" s="17"/>
      <c r="H52" s="17"/>
      <c r="I52" s="17"/>
      <c r="J52" s="17"/>
      <c r="K52" s="17"/>
      <c r="L52" s="17"/>
      <c r="M52" s="17"/>
      <c r="N52" s="17"/>
      <c r="O52" s="17"/>
      <c r="P52" s="17"/>
      <c r="Q52" s="17"/>
      <c r="R52" s="17"/>
      <c r="S52" s="17"/>
      <c r="T52" s="17"/>
      <c r="U52" s="17"/>
    </row>
    <row r="53" spans="1:21" ht="15.75" customHeight="1" x14ac:dyDescent="0.35">
      <c r="A53" s="17"/>
      <c r="B53" s="17"/>
      <c r="C53" s="17"/>
      <c r="D53" s="17"/>
      <c r="E53" s="17"/>
      <c r="F53" s="17"/>
      <c r="G53" s="17"/>
      <c r="H53" s="17"/>
      <c r="I53" s="17"/>
      <c r="J53" s="17"/>
      <c r="K53" s="17"/>
      <c r="L53" s="17"/>
      <c r="M53" s="17"/>
      <c r="N53" s="17"/>
      <c r="O53" s="17"/>
      <c r="P53" s="17"/>
      <c r="Q53" s="17"/>
      <c r="R53" s="17"/>
      <c r="S53" s="17"/>
      <c r="T53" s="17"/>
      <c r="U53" s="17"/>
    </row>
    <row r="54" spans="1:21" ht="15.75" customHeight="1" x14ac:dyDescent="0.35">
      <c r="A54" s="17"/>
      <c r="B54" s="17"/>
      <c r="C54" s="17"/>
      <c r="D54" s="17"/>
      <c r="E54" s="17"/>
      <c r="F54" s="17"/>
      <c r="G54" s="17"/>
      <c r="H54" s="17"/>
      <c r="I54" s="17"/>
      <c r="J54" s="17"/>
      <c r="K54" s="17"/>
      <c r="L54" s="17"/>
      <c r="M54" s="17"/>
      <c r="N54" s="17"/>
      <c r="O54" s="17"/>
      <c r="P54" s="17"/>
      <c r="Q54" s="17"/>
      <c r="R54" s="17"/>
      <c r="S54" s="17"/>
      <c r="T54" s="17"/>
      <c r="U54" s="17"/>
    </row>
    <row r="55" spans="1:21" ht="15.75" customHeight="1" x14ac:dyDescent="0.35">
      <c r="A55" s="17"/>
      <c r="B55" s="17"/>
      <c r="C55" s="17"/>
      <c r="D55" s="17"/>
      <c r="E55" s="17"/>
      <c r="F55" s="17"/>
      <c r="G55" s="17"/>
      <c r="H55" s="17"/>
      <c r="I55" s="17"/>
      <c r="J55" s="17"/>
      <c r="K55" s="17"/>
      <c r="L55" s="17"/>
      <c r="M55" s="17"/>
      <c r="N55" s="17"/>
      <c r="O55" s="17"/>
      <c r="P55" s="17"/>
      <c r="Q55" s="17"/>
      <c r="R55" s="17"/>
      <c r="S55" s="17"/>
      <c r="T55" s="17"/>
      <c r="U55" s="17"/>
    </row>
    <row r="56" spans="1:21" ht="15.75" customHeight="1" x14ac:dyDescent="0.35">
      <c r="A56" s="17"/>
      <c r="B56" s="17"/>
      <c r="C56" s="17"/>
      <c r="D56" s="17"/>
      <c r="E56" s="17"/>
      <c r="F56" s="17"/>
      <c r="G56" s="17"/>
      <c r="H56" s="17"/>
      <c r="I56" s="17"/>
      <c r="J56" s="17"/>
      <c r="K56" s="17"/>
      <c r="L56" s="17"/>
      <c r="M56" s="17"/>
      <c r="N56" s="17"/>
      <c r="O56" s="17"/>
      <c r="P56" s="17"/>
      <c r="Q56" s="17"/>
      <c r="R56" s="17"/>
      <c r="S56" s="17"/>
      <c r="T56" s="17"/>
      <c r="U56" s="17"/>
    </row>
    <row r="57" spans="1:21" ht="15.75" customHeight="1" x14ac:dyDescent="0.35">
      <c r="A57" s="17"/>
      <c r="B57" s="17"/>
      <c r="C57" s="17"/>
      <c r="D57" s="17"/>
      <c r="E57" s="17"/>
      <c r="F57" s="17"/>
      <c r="G57" s="17"/>
      <c r="H57" s="17"/>
      <c r="I57" s="17"/>
      <c r="J57" s="17"/>
      <c r="K57" s="17"/>
      <c r="L57" s="17"/>
      <c r="M57" s="17"/>
      <c r="N57" s="17"/>
      <c r="O57" s="17"/>
      <c r="P57" s="17"/>
      <c r="Q57" s="17"/>
      <c r="R57" s="17"/>
      <c r="S57" s="17"/>
      <c r="T57" s="17"/>
      <c r="U57" s="17"/>
    </row>
    <row r="58" spans="1:21" ht="15.75" customHeight="1" x14ac:dyDescent="0.35">
      <c r="A58" s="17"/>
      <c r="B58" s="17"/>
      <c r="C58" s="17"/>
      <c r="D58" s="17"/>
      <c r="E58" s="17"/>
      <c r="F58" s="17"/>
      <c r="G58" s="17"/>
      <c r="H58" s="17"/>
      <c r="I58" s="17"/>
      <c r="J58" s="17"/>
      <c r="K58" s="17"/>
      <c r="L58" s="17"/>
      <c r="M58" s="17"/>
      <c r="N58" s="17"/>
      <c r="O58" s="17"/>
      <c r="P58" s="17"/>
      <c r="Q58" s="17"/>
      <c r="R58" s="17"/>
      <c r="S58" s="17"/>
      <c r="T58" s="17"/>
      <c r="U58" s="17"/>
    </row>
    <row r="59" spans="1:21" ht="15.75" customHeight="1" x14ac:dyDescent="0.35">
      <c r="A59" s="17"/>
      <c r="B59" s="17"/>
      <c r="C59" s="17"/>
      <c r="D59" s="17"/>
      <c r="E59" s="17"/>
      <c r="F59" s="17"/>
      <c r="G59" s="17"/>
      <c r="H59" s="17"/>
      <c r="I59" s="17"/>
      <c r="J59" s="17"/>
      <c r="K59" s="17"/>
      <c r="L59" s="17"/>
      <c r="M59" s="17"/>
      <c r="N59" s="17"/>
      <c r="O59" s="17"/>
      <c r="P59" s="17"/>
      <c r="Q59" s="17"/>
      <c r="R59" s="17"/>
      <c r="S59" s="17"/>
      <c r="T59" s="17"/>
      <c r="U59" s="17"/>
    </row>
    <row r="60" spans="1:21" ht="15.75" customHeight="1" x14ac:dyDescent="0.35">
      <c r="A60" s="17"/>
      <c r="B60" s="17"/>
      <c r="C60" s="17"/>
      <c r="D60" s="17"/>
      <c r="E60" s="17"/>
      <c r="F60" s="17"/>
      <c r="G60" s="17"/>
      <c r="H60" s="17"/>
      <c r="I60" s="17"/>
      <c r="J60" s="17"/>
      <c r="K60" s="17"/>
      <c r="L60" s="17"/>
      <c r="M60" s="17"/>
      <c r="N60" s="17"/>
      <c r="O60" s="17"/>
      <c r="P60" s="17"/>
      <c r="Q60" s="17"/>
      <c r="R60" s="17"/>
      <c r="S60" s="17"/>
      <c r="T60" s="17"/>
      <c r="U60" s="17"/>
    </row>
    <row r="61" spans="1:21" ht="15.75" customHeight="1" x14ac:dyDescent="0.35">
      <c r="A61" s="17"/>
      <c r="B61" s="17"/>
      <c r="C61" s="17"/>
      <c r="D61" s="17"/>
      <c r="E61" s="17"/>
      <c r="F61" s="17"/>
      <c r="G61" s="17"/>
      <c r="H61" s="17"/>
      <c r="I61" s="17"/>
      <c r="J61" s="17"/>
      <c r="K61" s="17"/>
      <c r="L61" s="17"/>
      <c r="M61" s="17"/>
      <c r="N61" s="17"/>
      <c r="O61" s="17"/>
      <c r="P61" s="17"/>
      <c r="Q61" s="17"/>
      <c r="R61" s="17"/>
      <c r="S61" s="17"/>
      <c r="T61" s="17"/>
      <c r="U61" s="17"/>
    </row>
    <row r="62" spans="1:21" ht="15.75" customHeight="1" x14ac:dyDescent="0.35">
      <c r="A62" s="17"/>
      <c r="B62" s="17"/>
      <c r="C62" s="17"/>
      <c r="D62" s="17"/>
      <c r="E62" s="17"/>
      <c r="F62" s="17"/>
      <c r="G62" s="17"/>
      <c r="H62" s="17"/>
      <c r="I62" s="17"/>
      <c r="J62" s="17"/>
      <c r="K62" s="17"/>
      <c r="L62" s="17"/>
      <c r="M62" s="17"/>
      <c r="N62" s="17"/>
      <c r="O62" s="17"/>
      <c r="P62" s="17"/>
      <c r="Q62" s="17"/>
      <c r="R62" s="17"/>
      <c r="S62" s="17"/>
      <c r="T62" s="17"/>
      <c r="U62" s="17"/>
    </row>
    <row r="63" spans="1:21" ht="15.75" customHeight="1" x14ac:dyDescent="0.35">
      <c r="A63" s="17"/>
      <c r="B63" s="17"/>
      <c r="C63" s="17"/>
      <c r="D63" s="17"/>
      <c r="E63" s="17"/>
      <c r="F63" s="17"/>
      <c r="G63" s="17"/>
      <c r="H63" s="17"/>
      <c r="I63" s="17"/>
      <c r="J63" s="17"/>
      <c r="K63" s="17"/>
      <c r="L63" s="17"/>
      <c r="M63" s="17"/>
      <c r="N63" s="17"/>
      <c r="O63" s="17"/>
      <c r="P63" s="17"/>
      <c r="Q63" s="17"/>
      <c r="R63" s="17"/>
      <c r="S63" s="17"/>
      <c r="T63" s="17"/>
      <c r="U63" s="17"/>
    </row>
    <row r="64" spans="1:21" ht="15.75" customHeight="1" x14ac:dyDescent="0.35">
      <c r="A64" s="17"/>
      <c r="B64" s="17"/>
      <c r="C64" s="17"/>
      <c r="D64" s="17"/>
      <c r="E64" s="17"/>
      <c r="F64" s="17"/>
      <c r="G64" s="17"/>
      <c r="H64" s="17"/>
      <c r="I64" s="17"/>
      <c r="J64" s="17"/>
      <c r="K64" s="17"/>
      <c r="L64" s="17"/>
      <c r="M64" s="17"/>
      <c r="N64" s="17"/>
      <c r="O64" s="17"/>
      <c r="P64" s="17"/>
      <c r="Q64" s="17"/>
      <c r="R64" s="17"/>
      <c r="S64" s="17"/>
      <c r="T64" s="17"/>
      <c r="U64" s="17"/>
    </row>
    <row r="65" spans="1:21" ht="15.75" customHeight="1" x14ac:dyDescent="0.35">
      <c r="A65" s="17"/>
      <c r="B65" s="17"/>
      <c r="C65" s="17"/>
      <c r="D65" s="17"/>
      <c r="E65" s="17"/>
      <c r="F65" s="17"/>
      <c r="G65" s="17"/>
      <c r="H65" s="17"/>
      <c r="I65" s="17"/>
      <c r="J65" s="17"/>
      <c r="K65" s="17"/>
      <c r="L65" s="17"/>
      <c r="M65" s="17"/>
      <c r="N65" s="17"/>
      <c r="O65" s="17"/>
      <c r="P65" s="17"/>
      <c r="Q65" s="17"/>
      <c r="R65" s="17"/>
      <c r="S65" s="17"/>
      <c r="T65" s="17"/>
      <c r="U65" s="17"/>
    </row>
    <row r="66" spans="1:21" ht="15.75" customHeight="1" x14ac:dyDescent="0.35">
      <c r="A66" s="17"/>
      <c r="B66" s="17"/>
      <c r="C66" s="17"/>
      <c r="D66" s="17"/>
      <c r="E66" s="17"/>
      <c r="F66" s="17"/>
      <c r="G66" s="17"/>
      <c r="H66" s="17"/>
      <c r="I66" s="17"/>
      <c r="J66" s="17"/>
      <c r="K66" s="17"/>
      <c r="L66" s="17"/>
      <c r="M66" s="17"/>
      <c r="N66" s="17"/>
      <c r="O66" s="17"/>
      <c r="P66" s="17"/>
      <c r="Q66" s="17"/>
      <c r="R66" s="17"/>
      <c r="S66" s="17"/>
      <c r="T66" s="17"/>
      <c r="U66" s="17"/>
    </row>
    <row r="67" spans="1:21" ht="15.75" customHeight="1" x14ac:dyDescent="0.35">
      <c r="A67" s="17"/>
      <c r="B67" s="17"/>
      <c r="C67" s="17"/>
      <c r="D67" s="17"/>
      <c r="E67" s="17"/>
      <c r="F67" s="17"/>
      <c r="G67" s="17"/>
      <c r="H67" s="17"/>
      <c r="I67" s="17"/>
      <c r="J67" s="17"/>
      <c r="K67" s="17"/>
      <c r="L67" s="17"/>
      <c r="M67" s="17"/>
      <c r="N67" s="17"/>
      <c r="O67" s="17"/>
      <c r="P67" s="17"/>
      <c r="Q67" s="17"/>
      <c r="R67" s="17"/>
      <c r="S67" s="17"/>
      <c r="T67" s="17"/>
      <c r="U67" s="17"/>
    </row>
    <row r="68" spans="1:21" ht="15.75" customHeight="1" x14ac:dyDescent="0.35">
      <c r="A68" s="17"/>
      <c r="B68" s="17"/>
      <c r="C68" s="17"/>
      <c r="D68" s="17"/>
      <c r="E68" s="17"/>
      <c r="F68" s="17"/>
      <c r="G68" s="17"/>
      <c r="H68" s="17"/>
      <c r="I68" s="17"/>
      <c r="J68" s="17"/>
      <c r="K68" s="17"/>
      <c r="L68" s="17"/>
      <c r="M68" s="17"/>
      <c r="N68" s="17"/>
      <c r="O68" s="17"/>
      <c r="P68" s="17"/>
      <c r="Q68" s="17"/>
      <c r="R68" s="17"/>
      <c r="S68" s="17"/>
      <c r="T68" s="17"/>
      <c r="U68" s="17"/>
    </row>
    <row r="69" spans="1:21" ht="15.75" customHeight="1" x14ac:dyDescent="0.35">
      <c r="A69" s="17"/>
      <c r="B69" s="17"/>
      <c r="C69" s="17"/>
      <c r="D69" s="17"/>
      <c r="E69" s="17"/>
      <c r="F69" s="17"/>
      <c r="G69" s="17"/>
      <c r="H69" s="17"/>
      <c r="I69" s="17"/>
      <c r="J69" s="17"/>
      <c r="K69" s="17"/>
      <c r="L69" s="17"/>
      <c r="M69" s="17"/>
      <c r="N69" s="17"/>
      <c r="O69" s="17"/>
      <c r="P69" s="17"/>
      <c r="Q69" s="17"/>
      <c r="R69" s="17"/>
      <c r="S69" s="17"/>
      <c r="T69" s="17"/>
      <c r="U69" s="17"/>
    </row>
    <row r="70" spans="1:21" ht="15.75" customHeight="1" x14ac:dyDescent="0.35">
      <c r="A70" s="17"/>
      <c r="B70" s="17"/>
      <c r="C70" s="17"/>
      <c r="D70" s="17"/>
      <c r="E70" s="17"/>
      <c r="F70" s="17"/>
      <c r="G70" s="17"/>
      <c r="H70" s="17"/>
      <c r="I70" s="17"/>
      <c r="J70" s="17"/>
      <c r="K70" s="17"/>
      <c r="L70" s="17"/>
      <c r="M70" s="17"/>
      <c r="N70" s="17"/>
      <c r="O70" s="17"/>
      <c r="P70" s="17"/>
      <c r="Q70" s="17"/>
      <c r="R70" s="17"/>
      <c r="S70" s="17"/>
      <c r="T70" s="17"/>
      <c r="U70" s="17"/>
    </row>
    <row r="71" spans="1:21" ht="15.75" customHeight="1" x14ac:dyDescent="0.35">
      <c r="A71" s="17"/>
      <c r="B71" s="17"/>
      <c r="C71" s="17"/>
      <c r="D71" s="17"/>
      <c r="E71" s="17"/>
      <c r="F71" s="17"/>
      <c r="G71" s="17"/>
      <c r="H71" s="17"/>
      <c r="I71" s="17"/>
      <c r="J71" s="17"/>
      <c r="K71" s="17"/>
      <c r="L71" s="17"/>
      <c r="M71" s="17"/>
      <c r="N71" s="17"/>
      <c r="O71" s="17"/>
      <c r="P71" s="17"/>
      <c r="Q71" s="17"/>
      <c r="R71" s="17"/>
      <c r="S71" s="17"/>
      <c r="T71" s="17"/>
      <c r="U71" s="17"/>
    </row>
    <row r="72" spans="1:21" ht="15.75" customHeight="1" x14ac:dyDescent="0.35">
      <c r="A72" s="17"/>
      <c r="B72" s="17"/>
      <c r="C72" s="17"/>
      <c r="D72" s="17"/>
      <c r="E72" s="17"/>
      <c r="F72" s="17"/>
      <c r="G72" s="17"/>
      <c r="H72" s="17"/>
      <c r="I72" s="17"/>
      <c r="J72" s="17"/>
      <c r="K72" s="17"/>
      <c r="L72" s="17"/>
      <c r="M72" s="17"/>
      <c r="N72" s="17"/>
      <c r="O72" s="17"/>
      <c r="P72" s="17"/>
      <c r="Q72" s="17"/>
      <c r="R72" s="17"/>
      <c r="S72" s="17"/>
      <c r="T72" s="17"/>
      <c r="U72" s="17"/>
    </row>
    <row r="73" spans="1:21" ht="15.75" customHeight="1" x14ac:dyDescent="0.35">
      <c r="A73" s="17"/>
      <c r="B73" s="17"/>
      <c r="C73" s="17"/>
      <c r="D73" s="17"/>
      <c r="E73" s="17"/>
      <c r="F73" s="17"/>
      <c r="G73" s="17"/>
      <c r="H73" s="17"/>
      <c r="I73" s="17"/>
      <c r="J73" s="17"/>
      <c r="K73" s="17"/>
      <c r="L73" s="17"/>
      <c r="M73" s="17"/>
      <c r="N73" s="17"/>
      <c r="O73" s="17"/>
      <c r="P73" s="17"/>
      <c r="Q73" s="17"/>
      <c r="R73" s="17"/>
      <c r="S73" s="17"/>
      <c r="T73" s="17"/>
      <c r="U73" s="17"/>
    </row>
    <row r="74" spans="1:21" ht="15.75" customHeight="1" x14ac:dyDescent="0.35">
      <c r="A74" s="17"/>
      <c r="B74" s="17"/>
      <c r="C74" s="17"/>
      <c r="D74" s="17"/>
      <c r="E74" s="17"/>
      <c r="F74" s="17"/>
      <c r="G74" s="17"/>
      <c r="H74" s="17"/>
      <c r="I74" s="17"/>
      <c r="J74" s="17"/>
      <c r="K74" s="17"/>
      <c r="L74" s="17"/>
      <c r="M74" s="17"/>
      <c r="N74" s="17"/>
      <c r="O74" s="17"/>
      <c r="P74" s="17"/>
      <c r="Q74" s="17"/>
      <c r="R74" s="17"/>
      <c r="S74" s="17"/>
      <c r="T74" s="17"/>
      <c r="U74" s="17"/>
    </row>
    <row r="75" spans="1:21" ht="15.75" customHeight="1" x14ac:dyDescent="0.35">
      <c r="A75" s="17"/>
      <c r="B75" s="17"/>
      <c r="C75" s="17"/>
      <c r="D75" s="17"/>
      <c r="E75" s="17"/>
      <c r="F75" s="17"/>
      <c r="G75" s="17"/>
      <c r="H75" s="17"/>
      <c r="I75" s="17"/>
      <c r="J75" s="17"/>
      <c r="K75" s="17"/>
      <c r="L75" s="17"/>
      <c r="M75" s="17"/>
      <c r="N75" s="17"/>
      <c r="O75" s="17"/>
      <c r="P75" s="17"/>
      <c r="Q75" s="17"/>
      <c r="R75" s="17"/>
      <c r="S75" s="17"/>
      <c r="T75" s="17"/>
      <c r="U75" s="17"/>
    </row>
    <row r="76" spans="1:21" ht="15.75" customHeight="1" x14ac:dyDescent="0.35">
      <c r="A76" s="17"/>
      <c r="B76" s="17"/>
      <c r="C76" s="17"/>
      <c r="D76" s="17"/>
      <c r="E76" s="17"/>
      <c r="F76" s="17"/>
      <c r="G76" s="17"/>
      <c r="H76" s="17"/>
      <c r="I76" s="17"/>
      <c r="J76" s="17"/>
      <c r="K76" s="17"/>
      <c r="L76" s="17"/>
      <c r="M76" s="17"/>
      <c r="N76" s="17"/>
      <c r="O76" s="17"/>
      <c r="P76" s="17"/>
      <c r="Q76" s="17"/>
      <c r="R76" s="17"/>
      <c r="S76" s="17"/>
      <c r="T76" s="17"/>
      <c r="U76" s="17"/>
    </row>
    <row r="77" spans="1:21" ht="15.75" customHeight="1" x14ac:dyDescent="0.35">
      <c r="A77" s="17"/>
      <c r="B77" s="17"/>
      <c r="C77" s="17"/>
      <c r="D77" s="17"/>
      <c r="E77" s="17"/>
      <c r="F77" s="17"/>
      <c r="G77" s="17"/>
      <c r="H77" s="17"/>
      <c r="I77" s="17"/>
      <c r="J77" s="17"/>
      <c r="K77" s="17"/>
      <c r="L77" s="17"/>
      <c r="M77" s="17"/>
      <c r="N77" s="17"/>
      <c r="O77" s="17"/>
      <c r="P77" s="17"/>
      <c r="Q77" s="17"/>
      <c r="R77" s="17"/>
      <c r="S77" s="17"/>
      <c r="T77" s="17"/>
      <c r="U77" s="17"/>
    </row>
    <row r="78" spans="1:21" ht="15.75" customHeight="1" x14ac:dyDescent="0.35">
      <c r="A78" s="17"/>
      <c r="B78" s="17"/>
      <c r="C78" s="17"/>
      <c r="D78" s="17"/>
      <c r="E78" s="17"/>
      <c r="F78" s="17"/>
      <c r="G78" s="17"/>
      <c r="H78" s="17"/>
      <c r="I78" s="17"/>
      <c r="J78" s="17"/>
      <c r="K78" s="17"/>
      <c r="L78" s="17"/>
      <c r="M78" s="17"/>
      <c r="N78" s="17"/>
      <c r="O78" s="17"/>
      <c r="P78" s="17"/>
      <c r="Q78" s="17"/>
      <c r="R78" s="17"/>
      <c r="S78" s="17"/>
      <c r="T78" s="17"/>
      <c r="U78" s="17"/>
    </row>
    <row r="79" spans="1:21" ht="15.75" customHeight="1" x14ac:dyDescent="0.35">
      <c r="A79" s="17"/>
      <c r="B79" s="17"/>
      <c r="C79" s="17"/>
      <c r="D79" s="17"/>
      <c r="E79" s="17"/>
      <c r="F79" s="17"/>
      <c r="G79" s="17"/>
      <c r="H79" s="17"/>
      <c r="I79" s="17"/>
      <c r="J79" s="17"/>
      <c r="K79" s="17"/>
      <c r="L79" s="17"/>
      <c r="M79" s="17"/>
      <c r="N79" s="17"/>
      <c r="O79" s="17"/>
      <c r="P79" s="17"/>
      <c r="Q79" s="17"/>
      <c r="R79" s="17"/>
      <c r="S79" s="17"/>
      <c r="T79" s="17"/>
      <c r="U79" s="17"/>
    </row>
    <row r="80" spans="1:21" ht="15.75" customHeight="1" x14ac:dyDescent="0.35">
      <c r="A80" s="17"/>
      <c r="B80" s="17"/>
      <c r="C80" s="17"/>
      <c r="D80" s="17"/>
      <c r="E80" s="17"/>
      <c r="F80" s="17"/>
      <c r="G80" s="17"/>
      <c r="H80" s="17"/>
      <c r="I80" s="17"/>
      <c r="J80" s="17"/>
      <c r="K80" s="17"/>
      <c r="L80" s="17"/>
      <c r="M80" s="17"/>
      <c r="N80" s="17"/>
      <c r="O80" s="17"/>
      <c r="P80" s="17"/>
      <c r="Q80" s="17"/>
      <c r="R80" s="17"/>
      <c r="S80" s="17"/>
      <c r="T80" s="17"/>
      <c r="U80" s="17"/>
    </row>
    <row r="81" spans="1:21" ht="15.75" customHeight="1" x14ac:dyDescent="0.35">
      <c r="A81" s="17"/>
      <c r="B81" s="17"/>
      <c r="C81" s="17"/>
      <c r="D81" s="17"/>
      <c r="E81" s="17"/>
      <c r="F81" s="17"/>
      <c r="G81" s="17"/>
      <c r="H81" s="17"/>
      <c r="I81" s="17"/>
      <c r="J81" s="17"/>
      <c r="K81" s="17"/>
      <c r="L81" s="17"/>
      <c r="M81" s="17"/>
      <c r="N81" s="17"/>
      <c r="O81" s="17"/>
      <c r="P81" s="17"/>
      <c r="Q81" s="17"/>
      <c r="R81" s="17"/>
      <c r="S81" s="17"/>
      <c r="T81" s="17"/>
      <c r="U81" s="17"/>
    </row>
    <row r="82" spans="1:21" ht="15.75" customHeight="1" x14ac:dyDescent="0.35">
      <c r="A82" s="17"/>
      <c r="B82" s="17"/>
      <c r="C82" s="17"/>
      <c r="D82" s="17"/>
      <c r="E82" s="17"/>
      <c r="F82" s="17"/>
      <c r="G82" s="17"/>
      <c r="H82" s="17"/>
      <c r="I82" s="17"/>
      <c r="J82" s="17"/>
      <c r="K82" s="17"/>
      <c r="L82" s="17"/>
      <c r="M82" s="17"/>
      <c r="N82" s="17"/>
      <c r="O82" s="17"/>
      <c r="P82" s="17"/>
      <c r="Q82" s="17"/>
      <c r="R82" s="17"/>
      <c r="S82" s="17"/>
      <c r="T82" s="17"/>
      <c r="U82" s="17"/>
    </row>
    <row r="83" spans="1:21" ht="15.75" customHeight="1" x14ac:dyDescent="0.35">
      <c r="A83" s="17"/>
      <c r="B83" s="17"/>
      <c r="C83" s="17"/>
      <c r="D83" s="17"/>
      <c r="E83" s="17"/>
      <c r="F83" s="17"/>
      <c r="G83" s="17"/>
      <c r="H83" s="17"/>
      <c r="I83" s="17"/>
      <c r="J83" s="17"/>
      <c r="K83" s="17"/>
      <c r="L83" s="17"/>
      <c r="M83" s="17"/>
      <c r="N83" s="17"/>
      <c r="O83" s="17"/>
      <c r="P83" s="17"/>
      <c r="Q83" s="17"/>
      <c r="R83" s="17"/>
      <c r="S83" s="17"/>
      <c r="T83" s="17"/>
      <c r="U83" s="17"/>
    </row>
    <row r="84" spans="1:21" ht="15.75" customHeight="1" x14ac:dyDescent="0.35">
      <c r="A84" s="17"/>
      <c r="B84" s="17"/>
      <c r="C84" s="17"/>
      <c r="D84" s="17"/>
      <c r="E84" s="17"/>
      <c r="F84" s="17"/>
      <c r="G84" s="17"/>
      <c r="H84" s="17"/>
      <c r="I84" s="17"/>
      <c r="J84" s="17"/>
      <c r="K84" s="17"/>
      <c r="L84" s="17"/>
      <c r="M84" s="17"/>
      <c r="N84" s="17"/>
      <c r="O84" s="17"/>
      <c r="P84" s="17"/>
      <c r="Q84" s="17"/>
      <c r="R84" s="17"/>
      <c r="S84" s="17"/>
      <c r="T84" s="17"/>
      <c r="U84" s="17"/>
    </row>
    <row r="85" spans="1:21" ht="15.75" customHeight="1" x14ac:dyDescent="0.35">
      <c r="A85" s="17"/>
      <c r="B85" s="17"/>
      <c r="C85" s="17"/>
      <c r="D85" s="17"/>
      <c r="E85" s="17"/>
      <c r="F85" s="17"/>
      <c r="G85" s="17"/>
      <c r="H85" s="17"/>
      <c r="I85" s="17"/>
      <c r="J85" s="17"/>
      <c r="K85" s="17"/>
      <c r="L85" s="17"/>
      <c r="M85" s="17"/>
      <c r="N85" s="17"/>
      <c r="O85" s="17"/>
      <c r="P85" s="17"/>
      <c r="Q85" s="17"/>
      <c r="R85" s="17"/>
      <c r="S85" s="17"/>
      <c r="T85" s="17"/>
      <c r="U85" s="17"/>
    </row>
    <row r="86" spans="1:21" ht="15.75" customHeight="1" x14ac:dyDescent="0.35">
      <c r="A86" s="17"/>
      <c r="B86" s="17"/>
      <c r="C86" s="17"/>
      <c r="D86" s="17"/>
      <c r="E86" s="17"/>
      <c r="F86" s="17"/>
      <c r="G86" s="17"/>
      <c r="H86" s="17"/>
      <c r="I86" s="17"/>
      <c r="J86" s="17"/>
      <c r="K86" s="17"/>
      <c r="L86" s="17"/>
      <c r="M86" s="17"/>
      <c r="N86" s="17"/>
      <c r="O86" s="17"/>
      <c r="P86" s="17"/>
      <c r="Q86" s="17"/>
      <c r="R86" s="17"/>
      <c r="S86" s="17"/>
      <c r="T86" s="17"/>
      <c r="U86" s="17"/>
    </row>
    <row r="87" spans="1:21" ht="15.75" customHeight="1" x14ac:dyDescent="0.35">
      <c r="A87" s="17"/>
      <c r="B87" s="17"/>
      <c r="C87" s="17"/>
      <c r="D87" s="17"/>
      <c r="E87" s="17"/>
      <c r="F87" s="17"/>
      <c r="G87" s="17"/>
      <c r="H87" s="17"/>
      <c r="I87" s="17"/>
      <c r="J87" s="17"/>
      <c r="K87" s="17"/>
      <c r="L87" s="17"/>
      <c r="M87" s="17"/>
      <c r="N87" s="17"/>
      <c r="O87" s="17"/>
      <c r="P87" s="17"/>
      <c r="Q87" s="17"/>
      <c r="R87" s="17"/>
      <c r="S87" s="17"/>
      <c r="T87" s="17"/>
      <c r="U87" s="17"/>
    </row>
    <row r="88" spans="1:21" ht="15.75" customHeight="1" x14ac:dyDescent="0.35">
      <c r="A88" s="17"/>
      <c r="B88" s="17"/>
      <c r="C88" s="17"/>
      <c r="D88" s="17"/>
      <c r="E88" s="17"/>
      <c r="F88" s="17"/>
      <c r="G88" s="17"/>
      <c r="H88" s="17"/>
      <c r="I88" s="17"/>
      <c r="J88" s="17"/>
      <c r="K88" s="17"/>
      <c r="L88" s="17"/>
      <c r="M88" s="17"/>
      <c r="N88" s="17"/>
      <c r="O88" s="17"/>
      <c r="P88" s="17"/>
      <c r="Q88" s="17"/>
      <c r="R88" s="17"/>
      <c r="S88" s="17"/>
      <c r="T88" s="17"/>
      <c r="U88" s="17"/>
    </row>
    <row r="89" spans="1:21" ht="15.75" customHeight="1" x14ac:dyDescent="0.35">
      <c r="A89" s="17"/>
      <c r="B89" s="17"/>
      <c r="C89" s="17"/>
      <c r="D89" s="17"/>
      <c r="E89" s="17"/>
      <c r="F89" s="17"/>
      <c r="G89" s="17"/>
      <c r="H89" s="17"/>
      <c r="I89" s="17"/>
      <c r="J89" s="17"/>
      <c r="K89" s="17"/>
      <c r="L89" s="17"/>
      <c r="M89" s="17"/>
      <c r="N89" s="17"/>
      <c r="O89" s="17"/>
      <c r="P89" s="17"/>
      <c r="Q89" s="17"/>
      <c r="R89" s="17"/>
      <c r="S89" s="17"/>
      <c r="T89" s="17"/>
      <c r="U89" s="17"/>
    </row>
    <row r="90" spans="1:21" ht="15.75" customHeight="1" x14ac:dyDescent="0.35">
      <c r="A90" s="17"/>
      <c r="B90" s="17"/>
      <c r="C90" s="17"/>
      <c r="D90" s="17"/>
      <c r="E90" s="17"/>
      <c r="F90" s="17"/>
      <c r="G90" s="17"/>
      <c r="H90" s="17"/>
      <c r="I90" s="17"/>
      <c r="J90" s="17"/>
      <c r="K90" s="17"/>
      <c r="L90" s="17"/>
      <c r="M90" s="17"/>
      <c r="N90" s="17"/>
      <c r="O90" s="17"/>
      <c r="P90" s="17"/>
      <c r="Q90" s="17"/>
      <c r="R90" s="17"/>
      <c r="S90" s="17"/>
      <c r="T90" s="17"/>
      <c r="U90" s="17"/>
    </row>
    <row r="91" spans="1:21" ht="15.75" customHeight="1" x14ac:dyDescent="0.35">
      <c r="A91" s="17"/>
      <c r="B91" s="17"/>
      <c r="C91" s="17"/>
      <c r="D91" s="17"/>
      <c r="E91" s="17"/>
      <c r="F91" s="17"/>
      <c r="G91" s="17"/>
      <c r="H91" s="17"/>
      <c r="I91" s="17"/>
      <c r="J91" s="17"/>
      <c r="K91" s="17"/>
      <c r="L91" s="17"/>
      <c r="M91" s="17"/>
      <c r="N91" s="17"/>
      <c r="O91" s="17"/>
      <c r="P91" s="17"/>
      <c r="Q91" s="17"/>
      <c r="R91" s="17"/>
      <c r="S91" s="17"/>
      <c r="T91" s="17"/>
      <c r="U91" s="17"/>
    </row>
    <row r="92" spans="1:21" ht="15.75" customHeight="1" x14ac:dyDescent="0.35">
      <c r="A92" s="17"/>
      <c r="B92" s="17"/>
      <c r="C92" s="17"/>
      <c r="D92" s="17"/>
      <c r="E92" s="17"/>
      <c r="F92" s="17"/>
      <c r="G92" s="17"/>
      <c r="H92" s="17"/>
      <c r="I92" s="17"/>
      <c r="J92" s="17"/>
      <c r="K92" s="17"/>
      <c r="L92" s="17"/>
      <c r="M92" s="17"/>
      <c r="N92" s="17"/>
      <c r="O92" s="17"/>
      <c r="P92" s="17"/>
      <c r="Q92" s="17"/>
      <c r="R92" s="17"/>
      <c r="S92" s="17"/>
      <c r="T92" s="17"/>
      <c r="U92" s="17"/>
    </row>
    <row r="93" spans="1:21" ht="15.75" customHeight="1" x14ac:dyDescent="0.35">
      <c r="A93" s="17"/>
      <c r="B93" s="17"/>
      <c r="C93" s="17"/>
      <c r="D93" s="17"/>
      <c r="E93" s="17"/>
      <c r="F93" s="17"/>
      <c r="G93" s="17"/>
      <c r="H93" s="17"/>
      <c r="I93" s="17"/>
      <c r="J93" s="17"/>
      <c r="K93" s="17"/>
      <c r="L93" s="17"/>
      <c r="M93" s="17"/>
      <c r="N93" s="17"/>
      <c r="O93" s="17"/>
      <c r="P93" s="17"/>
      <c r="Q93" s="17"/>
      <c r="R93" s="17"/>
      <c r="S93" s="17"/>
      <c r="T93" s="17"/>
      <c r="U93" s="17"/>
    </row>
    <row r="94" spans="1:21" ht="15.75" customHeight="1" x14ac:dyDescent="0.35">
      <c r="A94" s="17"/>
      <c r="B94" s="17"/>
      <c r="C94" s="17"/>
      <c r="D94" s="17"/>
      <c r="E94" s="17"/>
      <c r="F94" s="17"/>
      <c r="G94" s="17"/>
      <c r="H94" s="17"/>
      <c r="I94" s="17"/>
      <c r="J94" s="17"/>
      <c r="K94" s="17"/>
      <c r="L94" s="17"/>
      <c r="M94" s="17"/>
      <c r="N94" s="17"/>
      <c r="O94" s="17"/>
      <c r="P94" s="17"/>
      <c r="Q94" s="17"/>
      <c r="R94" s="17"/>
      <c r="S94" s="17"/>
      <c r="T94" s="17"/>
      <c r="U94" s="17"/>
    </row>
    <row r="95" spans="1:21" ht="15.75" customHeight="1" x14ac:dyDescent="0.35">
      <c r="A95" s="17"/>
      <c r="B95" s="17"/>
      <c r="C95" s="17"/>
      <c r="D95" s="17"/>
      <c r="E95" s="17"/>
      <c r="F95" s="17"/>
      <c r="G95" s="17"/>
      <c r="H95" s="17"/>
      <c r="I95" s="17"/>
      <c r="J95" s="17"/>
      <c r="K95" s="17"/>
      <c r="L95" s="17"/>
      <c r="M95" s="17"/>
      <c r="N95" s="17"/>
      <c r="O95" s="17"/>
      <c r="P95" s="17"/>
      <c r="Q95" s="17"/>
      <c r="R95" s="17"/>
      <c r="S95" s="17"/>
      <c r="T95" s="17"/>
      <c r="U95" s="17"/>
    </row>
    <row r="96" spans="1:21" ht="15.75" customHeight="1" x14ac:dyDescent="0.35">
      <c r="A96" s="17"/>
      <c r="B96" s="17"/>
      <c r="C96" s="17"/>
      <c r="D96" s="17"/>
      <c r="E96" s="17"/>
      <c r="F96" s="17"/>
      <c r="G96" s="17"/>
      <c r="H96" s="17"/>
      <c r="I96" s="17"/>
      <c r="J96" s="17"/>
      <c r="K96" s="17"/>
      <c r="L96" s="17"/>
      <c r="M96" s="17"/>
      <c r="N96" s="17"/>
      <c r="O96" s="17"/>
      <c r="P96" s="17"/>
      <c r="Q96" s="17"/>
      <c r="R96" s="17"/>
      <c r="S96" s="17"/>
      <c r="T96" s="17"/>
      <c r="U96" s="17"/>
    </row>
    <row r="97" spans="1:21" ht="15.75" customHeight="1" x14ac:dyDescent="0.35">
      <c r="A97" s="17"/>
      <c r="B97" s="17"/>
      <c r="C97" s="17"/>
      <c r="D97" s="17"/>
      <c r="E97" s="17"/>
      <c r="F97" s="17"/>
      <c r="G97" s="17"/>
      <c r="H97" s="17"/>
      <c r="I97" s="17"/>
      <c r="J97" s="17"/>
      <c r="K97" s="17"/>
      <c r="L97" s="17"/>
      <c r="M97" s="17"/>
      <c r="N97" s="17"/>
      <c r="O97" s="17"/>
      <c r="P97" s="17"/>
      <c r="Q97" s="17"/>
      <c r="R97" s="17"/>
      <c r="S97" s="17"/>
      <c r="T97" s="17"/>
      <c r="U97" s="17"/>
    </row>
    <row r="98" spans="1:21" ht="15.75" customHeight="1" x14ac:dyDescent="0.35">
      <c r="A98" s="17"/>
      <c r="B98" s="17"/>
      <c r="C98" s="17"/>
      <c r="D98" s="17"/>
      <c r="E98" s="17"/>
      <c r="F98" s="17"/>
      <c r="G98" s="17"/>
      <c r="H98" s="17"/>
      <c r="I98" s="17"/>
      <c r="J98" s="17"/>
      <c r="K98" s="17"/>
      <c r="L98" s="17"/>
      <c r="M98" s="17"/>
      <c r="N98" s="17"/>
      <c r="O98" s="17"/>
      <c r="P98" s="17"/>
      <c r="Q98" s="17"/>
      <c r="R98" s="17"/>
      <c r="S98" s="17"/>
      <c r="T98" s="17"/>
      <c r="U98" s="17"/>
    </row>
    <row r="99" spans="1:21" ht="15.75" customHeight="1" x14ac:dyDescent="0.35">
      <c r="A99" s="17"/>
      <c r="B99" s="17"/>
      <c r="C99" s="17"/>
      <c r="D99" s="17"/>
      <c r="E99" s="17"/>
      <c r="F99" s="17"/>
      <c r="G99" s="17"/>
      <c r="H99" s="17"/>
      <c r="I99" s="17"/>
      <c r="J99" s="17"/>
      <c r="K99" s="17"/>
      <c r="L99" s="17"/>
      <c r="M99" s="17"/>
      <c r="N99" s="17"/>
      <c r="O99" s="17"/>
      <c r="P99" s="17"/>
      <c r="Q99" s="17"/>
      <c r="R99" s="17"/>
      <c r="S99" s="17"/>
      <c r="T99" s="17"/>
      <c r="U99" s="17"/>
    </row>
    <row r="100" spans="1:21" ht="15.75" customHeight="1" x14ac:dyDescent="0.35">
      <c r="A100" s="17"/>
      <c r="B100" s="17"/>
      <c r="C100" s="17"/>
      <c r="D100" s="17"/>
      <c r="E100" s="17"/>
      <c r="F100" s="17"/>
      <c r="G100" s="17"/>
      <c r="H100" s="17"/>
      <c r="I100" s="17"/>
      <c r="J100" s="17"/>
      <c r="K100" s="17"/>
      <c r="L100" s="17"/>
      <c r="M100" s="17"/>
      <c r="N100" s="17"/>
      <c r="O100" s="17"/>
      <c r="P100" s="17"/>
      <c r="Q100" s="17"/>
      <c r="R100" s="17"/>
      <c r="S100" s="17"/>
      <c r="T100" s="17"/>
      <c r="U100" s="17"/>
    </row>
    <row r="101" spans="1:21" ht="15.75" customHeight="1" x14ac:dyDescent="0.35">
      <c r="A101" s="17"/>
      <c r="B101" s="17"/>
      <c r="C101" s="17"/>
      <c r="D101" s="17"/>
      <c r="E101" s="17"/>
      <c r="F101" s="17"/>
      <c r="G101" s="17"/>
      <c r="H101" s="17"/>
      <c r="I101" s="17"/>
      <c r="J101" s="17"/>
      <c r="K101" s="17"/>
      <c r="L101" s="17"/>
      <c r="M101" s="17"/>
      <c r="N101" s="17"/>
      <c r="O101" s="17"/>
      <c r="P101" s="17"/>
      <c r="Q101" s="17"/>
      <c r="R101" s="17"/>
      <c r="S101" s="17"/>
      <c r="T101" s="17"/>
      <c r="U101" s="17"/>
    </row>
    <row r="102" spans="1:21" ht="15.75" customHeight="1" x14ac:dyDescent="0.35">
      <c r="A102" s="17"/>
      <c r="B102" s="17"/>
      <c r="C102" s="17"/>
      <c r="D102" s="17"/>
      <c r="E102" s="17"/>
      <c r="F102" s="17"/>
      <c r="G102" s="17"/>
      <c r="H102" s="17"/>
      <c r="I102" s="17"/>
      <c r="J102" s="17"/>
      <c r="K102" s="17"/>
      <c r="L102" s="17"/>
      <c r="M102" s="17"/>
      <c r="N102" s="17"/>
      <c r="O102" s="17"/>
      <c r="P102" s="17"/>
      <c r="Q102" s="17"/>
      <c r="R102" s="17"/>
      <c r="S102" s="17"/>
      <c r="T102" s="17"/>
      <c r="U102" s="17"/>
    </row>
    <row r="103" spans="1:21" ht="15.75" customHeight="1" x14ac:dyDescent="0.35">
      <c r="A103" s="17"/>
      <c r="B103" s="17"/>
      <c r="C103" s="17"/>
      <c r="D103" s="17"/>
      <c r="E103" s="17"/>
      <c r="F103" s="17"/>
      <c r="G103" s="17"/>
      <c r="H103" s="17"/>
      <c r="I103" s="17"/>
      <c r="J103" s="17"/>
      <c r="K103" s="17"/>
      <c r="L103" s="17"/>
      <c r="M103" s="17"/>
      <c r="N103" s="17"/>
      <c r="O103" s="17"/>
      <c r="P103" s="17"/>
      <c r="Q103" s="17"/>
      <c r="R103" s="17"/>
      <c r="S103" s="17"/>
      <c r="T103" s="17"/>
      <c r="U103" s="17"/>
    </row>
    <row r="104" spans="1:21" ht="15.75" customHeight="1" x14ac:dyDescent="0.35">
      <c r="A104" s="17"/>
      <c r="B104" s="17"/>
      <c r="C104" s="17"/>
      <c r="D104" s="17"/>
      <c r="E104" s="17"/>
      <c r="F104" s="17"/>
      <c r="G104" s="17"/>
      <c r="H104" s="17"/>
      <c r="I104" s="17"/>
      <c r="J104" s="17"/>
      <c r="K104" s="17"/>
      <c r="L104" s="17"/>
      <c r="M104" s="17"/>
      <c r="N104" s="17"/>
      <c r="O104" s="17"/>
      <c r="P104" s="17"/>
      <c r="Q104" s="17"/>
      <c r="R104" s="17"/>
      <c r="S104" s="17"/>
      <c r="T104" s="17"/>
      <c r="U104" s="17"/>
    </row>
    <row r="105" spans="1:21" ht="15.75" customHeight="1" x14ac:dyDescent="0.35">
      <c r="A105" s="17"/>
      <c r="B105" s="17"/>
      <c r="C105" s="17"/>
      <c r="D105" s="17"/>
      <c r="E105" s="17"/>
      <c r="F105" s="17"/>
      <c r="G105" s="17"/>
      <c r="H105" s="17"/>
      <c r="I105" s="17"/>
      <c r="J105" s="17"/>
      <c r="K105" s="17"/>
      <c r="L105" s="17"/>
      <c r="M105" s="17"/>
      <c r="N105" s="17"/>
      <c r="O105" s="17"/>
      <c r="P105" s="17"/>
      <c r="Q105" s="17"/>
      <c r="R105" s="17"/>
      <c r="S105" s="17"/>
      <c r="T105" s="17"/>
      <c r="U105" s="17"/>
    </row>
    <row r="106" spans="1:21" ht="15.75" customHeight="1" x14ac:dyDescent="0.35">
      <c r="A106" s="17"/>
      <c r="B106" s="17"/>
      <c r="C106" s="17"/>
      <c r="D106" s="17"/>
      <c r="E106" s="17"/>
      <c r="F106" s="17"/>
      <c r="G106" s="17"/>
      <c r="H106" s="17"/>
      <c r="I106" s="17"/>
      <c r="J106" s="17"/>
      <c r="K106" s="17"/>
      <c r="L106" s="17"/>
      <c r="M106" s="17"/>
      <c r="N106" s="17"/>
      <c r="O106" s="17"/>
      <c r="P106" s="17"/>
      <c r="Q106" s="17"/>
      <c r="R106" s="17"/>
      <c r="S106" s="17"/>
      <c r="T106" s="17"/>
      <c r="U106" s="17"/>
    </row>
    <row r="107" spans="1:21" ht="15.75" customHeight="1" x14ac:dyDescent="0.35">
      <c r="A107" s="17"/>
      <c r="B107" s="17"/>
      <c r="C107" s="17"/>
      <c r="D107" s="17"/>
      <c r="E107" s="17"/>
      <c r="F107" s="17"/>
      <c r="G107" s="17"/>
      <c r="H107" s="17"/>
      <c r="I107" s="17"/>
      <c r="J107" s="17"/>
      <c r="K107" s="17"/>
      <c r="L107" s="17"/>
      <c r="M107" s="17"/>
      <c r="N107" s="17"/>
      <c r="O107" s="17"/>
      <c r="P107" s="17"/>
      <c r="Q107" s="17"/>
      <c r="R107" s="17"/>
      <c r="S107" s="17"/>
      <c r="T107" s="17"/>
      <c r="U107" s="17"/>
    </row>
    <row r="108" spans="1:21" ht="15.75" customHeight="1" x14ac:dyDescent="0.35">
      <c r="A108" s="17"/>
      <c r="B108" s="17"/>
      <c r="C108" s="17"/>
      <c r="D108" s="17"/>
      <c r="E108" s="17"/>
      <c r="F108" s="17"/>
      <c r="G108" s="17"/>
      <c r="H108" s="17"/>
      <c r="I108" s="17"/>
      <c r="J108" s="17"/>
      <c r="K108" s="17"/>
      <c r="L108" s="17"/>
      <c r="M108" s="17"/>
      <c r="N108" s="17"/>
      <c r="O108" s="17"/>
      <c r="P108" s="17"/>
      <c r="Q108" s="17"/>
      <c r="R108" s="17"/>
      <c r="S108" s="17"/>
      <c r="T108" s="17"/>
      <c r="U108" s="17"/>
    </row>
    <row r="109" spans="1:21" ht="15.75" customHeight="1" x14ac:dyDescent="0.35">
      <c r="A109" s="17"/>
      <c r="B109" s="17"/>
      <c r="C109" s="17"/>
      <c r="D109" s="17"/>
      <c r="E109" s="17"/>
      <c r="F109" s="17"/>
      <c r="G109" s="17"/>
      <c r="H109" s="17"/>
      <c r="I109" s="17"/>
      <c r="J109" s="17"/>
      <c r="K109" s="17"/>
      <c r="L109" s="17"/>
      <c r="M109" s="17"/>
      <c r="N109" s="17"/>
      <c r="O109" s="17"/>
      <c r="P109" s="17"/>
      <c r="Q109" s="17"/>
      <c r="R109" s="17"/>
      <c r="S109" s="17"/>
      <c r="T109" s="17"/>
      <c r="U109" s="17"/>
    </row>
    <row r="110" spans="1:21" ht="15.75" customHeight="1" x14ac:dyDescent="0.35">
      <c r="A110" s="17"/>
      <c r="B110" s="17"/>
      <c r="C110" s="17"/>
      <c r="D110" s="17"/>
      <c r="E110" s="17"/>
      <c r="F110" s="17"/>
      <c r="G110" s="17"/>
      <c r="H110" s="17"/>
      <c r="I110" s="17"/>
      <c r="J110" s="17"/>
      <c r="K110" s="17"/>
      <c r="L110" s="17"/>
      <c r="M110" s="17"/>
      <c r="N110" s="17"/>
      <c r="O110" s="17"/>
      <c r="P110" s="17"/>
      <c r="Q110" s="17"/>
      <c r="R110" s="17"/>
      <c r="S110" s="17"/>
      <c r="T110" s="17"/>
      <c r="U110" s="17"/>
    </row>
    <row r="111" spans="1:21" ht="15.75" customHeight="1" x14ac:dyDescent="0.35">
      <c r="A111" s="17"/>
      <c r="B111" s="17"/>
      <c r="C111" s="17"/>
      <c r="D111" s="17"/>
      <c r="E111" s="17"/>
      <c r="F111" s="17"/>
      <c r="G111" s="17"/>
      <c r="H111" s="17"/>
      <c r="I111" s="17"/>
      <c r="J111" s="17"/>
      <c r="K111" s="17"/>
      <c r="L111" s="17"/>
      <c r="M111" s="17"/>
      <c r="N111" s="17"/>
      <c r="O111" s="17"/>
      <c r="P111" s="17"/>
      <c r="Q111" s="17"/>
      <c r="R111" s="17"/>
      <c r="S111" s="17"/>
      <c r="T111" s="17"/>
      <c r="U111" s="17"/>
    </row>
    <row r="112" spans="1:21" ht="15.75" customHeight="1" x14ac:dyDescent="0.35">
      <c r="A112" s="17"/>
      <c r="B112" s="17"/>
      <c r="C112" s="17"/>
      <c r="D112" s="17"/>
      <c r="E112" s="17"/>
      <c r="F112" s="17"/>
      <c r="G112" s="17"/>
      <c r="H112" s="17"/>
      <c r="I112" s="17"/>
      <c r="J112" s="17"/>
      <c r="K112" s="17"/>
      <c r="L112" s="17"/>
      <c r="M112" s="17"/>
      <c r="N112" s="17"/>
      <c r="O112" s="17"/>
      <c r="P112" s="17"/>
      <c r="Q112" s="17"/>
      <c r="R112" s="17"/>
      <c r="S112" s="17"/>
      <c r="T112" s="17"/>
      <c r="U112" s="17"/>
    </row>
    <row r="113" spans="1:21" ht="15.75" customHeight="1" x14ac:dyDescent="0.35">
      <c r="A113" s="17"/>
      <c r="B113" s="17"/>
      <c r="C113" s="17"/>
      <c r="D113" s="17"/>
      <c r="E113" s="17"/>
      <c r="F113" s="17"/>
      <c r="G113" s="17"/>
      <c r="H113" s="17"/>
      <c r="I113" s="17"/>
      <c r="J113" s="17"/>
      <c r="K113" s="17"/>
      <c r="L113" s="17"/>
      <c r="M113" s="17"/>
      <c r="N113" s="17"/>
      <c r="O113" s="17"/>
      <c r="P113" s="17"/>
      <c r="Q113" s="17"/>
      <c r="R113" s="17"/>
      <c r="S113" s="17"/>
      <c r="T113" s="17"/>
      <c r="U113" s="17"/>
    </row>
    <row r="114" spans="1:21" ht="15.75" customHeight="1" x14ac:dyDescent="0.35">
      <c r="A114" s="17"/>
      <c r="B114" s="17"/>
      <c r="C114" s="17"/>
      <c r="D114" s="17"/>
      <c r="E114" s="17"/>
      <c r="F114" s="17"/>
      <c r="G114" s="17"/>
      <c r="H114" s="17"/>
      <c r="I114" s="17"/>
      <c r="J114" s="17"/>
      <c r="K114" s="17"/>
      <c r="L114" s="17"/>
      <c r="M114" s="17"/>
      <c r="N114" s="17"/>
      <c r="O114" s="17"/>
      <c r="P114" s="17"/>
      <c r="Q114" s="17"/>
      <c r="R114" s="17"/>
      <c r="S114" s="17"/>
      <c r="T114" s="17"/>
      <c r="U114" s="17"/>
    </row>
    <row r="115" spans="1:21" ht="15.75" customHeight="1" x14ac:dyDescent="0.35">
      <c r="A115" s="17"/>
      <c r="B115" s="17"/>
      <c r="C115" s="17"/>
      <c r="D115" s="17"/>
      <c r="E115" s="17"/>
      <c r="F115" s="17"/>
      <c r="G115" s="17"/>
      <c r="H115" s="17"/>
      <c r="I115" s="17"/>
      <c r="J115" s="17"/>
      <c r="K115" s="17"/>
      <c r="L115" s="17"/>
      <c r="M115" s="17"/>
      <c r="N115" s="17"/>
      <c r="O115" s="17"/>
      <c r="P115" s="17"/>
      <c r="Q115" s="17"/>
      <c r="R115" s="17"/>
      <c r="S115" s="17"/>
      <c r="T115" s="17"/>
      <c r="U115" s="17"/>
    </row>
    <row r="116" spans="1:21" ht="15.75" customHeight="1" x14ac:dyDescent="0.35">
      <c r="A116" s="17"/>
      <c r="B116" s="17"/>
      <c r="C116" s="17"/>
      <c r="D116" s="17"/>
      <c r="E116" s="17"/>
      <c r="F116" s="17"/>
      <c r="G116" s="17"/>
      <c r="H116" s="17"/>
      <c r="I116" s="17"/>
      <c r="J116" s="17"/>
      <c r="K116" s="17"/>
      <c r="L116" s="17"/>
      <c r="M116" s="17"/>
      <c r="N116" s="17"/>
      <c r="O116" s="17"/>
      <c r="P116" s="17"/>
      <c r="Q116" s="17"/>
      <c r="R116" s="17"/>
      <c r="S116" s="17"/>
      <c r="T116" s="17"/>
      <c r="U116" s="17"/>
    </row>
    <row r="117" spans="1:21" ht="15.75" customHeight="1" x14ac:dyDescent="0.35">
      <c r="A117" s="17"/>
      <c r="B117" s="17"/>
      <c r="C117" s="17"/>
      <c r="D117" s="17"/>
      <c r="E117" s="17"/>
      <c r="F117" s="17"/>
      <c r="G117" s="17"/>
      <c r="H117" s="17"/>
      <c r="I117" s="17"/>
      <c r="J117" s="17"/>
      <c r="K117" s="17"/>
      <c r="L117" s="17"/>
      <c r="M117" s="17"/>
      <c r="N117" s="17"/>
      <c r="O117" s="17"/>
      <c r="P117" s="17"/>
      <c r="Q117" s="17"/>
      <c r="R117" s="17"/>
      <c r="S117" s="17"/>
      <c r="T117" s="17"/>
      <c r="U117" s="17"/>
    </row>
    <row r="118" spans="1:21" ht="15.75" customHeight="1" x14ac:dyDescent="0.35">
      <c r="A118" s="17"/>
      <c r="B118" s="17"/>
      <c r="C118" s="17"/>
      <c r="D118" s="17"/>
      <c r="E118" s="17"/>
      <c r="F118" s="17"/>
      <c r="G118" s="17"/>
      <c r="H118" s="17"/>
      <c r="I118" s="17"/>
      <c r="J118" s="17"/>
      <c r="K118" s="17"/>
      <c r="L118" s="17"/>
      <c r="M118" s="17"/>
      <c r="N118" s="17"/>
      <c r="O118" s="17"/>
      <c r="P118" s="17"/>
      <c r="Q118" s="17"/>
      <c r="R118" s="17"/>
      <c r="S118" s="17"/>
      <c r="T118" s="17"/>
      <c r="U118" s="17"/>
    </row>
    <row r="119" spans="1:21" ht="15.75" customHeight="1" x14ac:dyDescent="0.35">
      <c r="A119" s="17"/>
      <c r="B119" s="17"/>
      <c r="C119" s="17"/>
      <c r="D119" s="17"/>
      <c r="E119" s="17"/>
      <c r="F119" s="17"/>
      <c r="G119" s="17"/>
      <c r="H119" s="17"/>
      <c r="I119" s="17"/>
      <c r="J119" s="17"/>
      <c r="K119" s="17"/>
      <c r="L119" s="17"/>
      <c r="M119" s="17"/>
      <c r="N119" s="17"/>
      <c r="O119" s="17"/>
      <c r="P119" s="17"/>
      <c r="Q119" s="17"/>
      <c r="R119" s="17"/>
      <c r="S119" s="17"/>
      <c r="T119" s="17"/>
      <c r="U119" s="17"/>
    </row>
    <row r="120" spans="1:21" ht="15.75" customHeight="1" x14ac:dyDescent="0.35">
      <c r="A120" s="17"/>
      <c r="B120" s="17"/>
      <c r="C120" s="17"/>
      <c r="D120" s="17"/>
      <c r="E120" s="17"/>
      <c r="F120" s="17"/>
      <c r="G120" s="17"/>
      <c r="H120" s="17"/>
      <c r="I120" s="17"/>
      <c r="J120" s="17"/>
      <c r="K120" s="17"/>
      <c r="L120" s="17"/>
      <c r="M120" s="17"/>
      <c r="N120" s="17"/>
      <c r="O120" s="17"/>
      <c r="P120" s="17"/>
      <c r="Q120" s="17"/>
      <c r="R120" s="17"/>
      <c r="S120" s="17"/>
      <c r="T120" s="17"/>
      <c r="U120" s="17"/>
    </row>
    <row r="121" spans="1:21" ht="15.75" customHeight="1" x14ac:dyDescent="0.35">
      <c r="A121" s="17"/>
      <c r="B121" s="17"/>
      <c r="C121" s="17"/>
      <c r="D121" s="17"/>
      <c r="E121" s="17"/>
      <c r="F121" s="17"/>
      <c r="G121" s="17"/>
      <c r="H121" s="17"/>
      <c r="I121" s="17"/>
      <c r="J121" s="17"/>
      <c r="K121" s="17"/>
      <c r="L121" s="17"/>
      <c r="M121" s="17"/>
      <c r="N121" s="17"/>
      <c r="O121" s="17"/>
      <c r="P121" s="17"/>
      <c r="Q121" s="17"/>
      <c r="R121" s="17"/>
      <c r="S121" s="17"/>
      <c r="T121" s="17"/>
      <c r="U121" s="17"/>
    </row>
    <row r="122" spans="1:21" ht="15.75" customHeight="1" x14ac:dyDescent="0.35">
      <c r="A122" s="17"/>
      <c r="B122" s="17"/>
      <c r="C122" s="17"/>
      <c r="D122" s="17"/>
      <c r="E122" s="17"/>
      <c r="F122" s="17"/>
      <c r="G122" s="17"/>
      <c r="H122" s="17"/>
      <c r="I122" s="17"/>
      <c r="J122" s="17"/>
      <c r="K122" s="17"/>
      <c r="L122" s="17"/>
      <c r="M122" s="17"/>
      <c r="N122" s="17"/>
      <c r="O122" s="17"/>
      <c r="P122" s="17"/>
      <c r="Q122" s="17"/>
      <c r="R122" s="17"/>
      <c r="S122" s="17"/>
      <c r="T122" s="17"/>
      <c r="U122" s="17"/>
    </row>
    <row r="123" spans="1:21" ht="15.75" customHeight="1" x14ac:dyDescent="0.35">
      <c r="A123" s="17"/>
      <c r="B123" s="17"/>
      <c r="C123" s="17"/>
      <c r="D123" s="17"/>
      <c r="E123" s="17"/>
      <c r="F123" s="17"/>
      <c r="G123" s="17"/>
      <c r="H123" s="17"/>
      <c r="I123" s="17"/>
      <c r="J123" s="17"/>
      <c r="K123" s="17"/>
      <c r="L123" s="17"/>
      <c r="M123" s="17"/>
      <c r="N123" s="17"/>
      <c r="O123" s="17"/>
      <c r="P123" s="17"/>
      <c r="Q123" s="17"/>
      <c r="R123" s="17"/>
      <c r="S123" s="17"/>
      <c r="T123" s="17"/>
      <c r="U123" s="17"/>
    </row>
    <row r="124" spans="1:21" ht="15.75" customHeight="1" x14ac:dyDescent="0.35">
      <c r="A124" s="17"/>
      <c r="B124" s="17"/>
      <c r="C124" s="17"/>
      <c r="D124" s="17"/>
      <c r="E124" s="17"/>
      <c r="F124" s="17"/>
      <c r="G124" s="17"/>
      <c r="H124" s="17"/>
      <c r="I124" s="17"/>
      <c r="J124" s="17"/>
      <c r="K124" s="17"/>
      <c r="L124" s="17"/>
      <c r="M124" s="17"/>
      <c r="N124" s="17"/>
      <c r="O124" s="17"/>
      <c r="P124" s="17"/>
      <c r="Q124" s="17"/>
      <c r="R124" s="17"/>
      <c r="S124" s="17"/>
      <c r="T124" s="17"/>
      <c r="U124" s="17"/>
    </row>
    <row r="125" spans="1:21" ht="15.75" customHeight="1" x14ac:dyDescent="0.35">
      <c r="A125" s="17"/>
      <c r="B125" s="17"/>
      <c r="C125" s="17"/>
      <c r="D125" s="17"/>
      <c r="E125" s="17"/>
      <c r="F125" s="17"/>
      <c r="G125" s="17"/>
      <c r="H125" s="17"/>
      <c r="I125" s="17"/>
      <c r="J125" s="17"/>
      <c r="K125" s="17"/>
      <c r="L125" s="17"/>
      <c r="M125" s="17"/>
      <c r="N125" s="17"/>
      <c r="O125" s="17"/>
      <c r="P125" s="17"/>
      <c r="Q125" s="17"/>
      <c r="R125" s="17"/>
      <c r="S125" s="17"/>
      <c r="T125" s="17"/>
      <c r="U125" s="17"/>
    </row>
    <row r="126" spans="1:21" ht="15.75" customHeight="1" x14ac:dyDescent="0.35">
      <c r="A126" s="17"/>
      <c r="B126" s="17"/>
      <c r="C126" s="17"/>
      <c r="D126" s="17"/>
      <c r="E126" s="17"/>
      <c r="F126" s="17"/>
      <c r="G126" s="17"/>
      <c r="H126" s="17"/>
      <c r="I126" s="17"/>
      <c r="J126" s="17"/>
      <c r="K126" s="17"/>
      <c r="L126" s="17"/>
      <c r="M126" s="17"/>
      <c r="N126" s="17"/>
      <c r="O126" s="17"/>
      <c r="P126" s="17"/>
      <c r="Q126" s="17"/>
      <c r="R126" s="17"/>
      <c r="S126" s="17"/>
      <c r="T126" s="17"/>
      <c r="U126" s="17"/>
    </row>
    <row r="127" spans="1:21" ht="15.75" customHeight="1" x14ac:dyDescent="0.35">
      <c r="A127" s="17"/>
      <c r="B127" s="17"/>
      <c r="C127" s="17"/>
      <c r="D127" s="17"/>
      <c r="E127" s="17"/>
      <c r="F127" s="17"/>
      <c r="G127" s="17"/>
      <c r="H127" s="17"/>
      <c r="I127" s="17"/>
      <c r="J127" s="17"/>
      <c r="K127" s="17"/>
      <c r="L127" s="17"/>
      <c r="M127" s="17"/>
      <c r="N127" s="17"/>
      <c r="O127" s="17"/>
      <c r="P127" s="17"/>
      <c r="Q127" s="17"/>
      <c r="R127" s="17"/>
      <c r="S127" s="17"/>
      <c r="T127" s="17"/>
      <c r="U127" s="17"/>
    </row>
    <row r="128" spans="1:21" ht="15.75" customHeight="1" x14ac:dyDescent="0.35">
      <c r="A128" s="17"/>
      <c r="B128" s="17"/>
      <c r="C128" s="17"/>
      <c r="D128" s="17"/>
      <c r="E128" s="17"/>
      <c r="F128" s="17"/>
      <c r="G128" s="17"/>
      <c r="H128" s="17"/>
      <c r="I128" s="17"/>
      <c r="J128" s="17"/>
      <c r="K128" s="17"/>
      <c r="L128" s="17"/>
      <c r="M128" s="17"/>
      <c r="N128" s="17"/>
      <c r="O128" s="17"/>
      <c r="P128" s="17"/>
      <c r="Q128" s="17"/>
      <c r="R128" s="17"/>
      <c r="S128" s="17"/>
      <c r="T128" s="17"/>
      <c r="U128" s="17"/>
    </row>
    <row r="129" spans="1:21" ht="15.75" customHeight="1" x14ac:dyDescent="0.35">
      <c r="A129" s="17"/>
      <c r="B129" s="17"/>
      <c r="C129" s="17"/>
      <c r="D129" s="17"/>
      <c r="E129" s="17"/>
      <c r="F129" s="17"/>
      <c r="G129" s="17"/>
      <c r="H129" s="17"/>
      <c r="I129" s="17"/>
      <c r="J129" s="17"/>
      <c r="K129" s="17"/>
      <c r="L129" s="17"/>
      <c r="M129" s="17"/>
      <c r="N129" s="17"/>
      <c r="O129" s="17"/>
      <c r="P129" s="17"/>
      <c r="Q129" s="17"/>
      <c r="R129" s="17"/>
      <c r="S129" s="17"/>
      <c r="T129" s="17"/>
      <c r="U129" s="17"/>
    </row>
    <row r="130" spans="1:21" ht="15.75" customHeight="1" x14ac:dyDescent="0.35">
      <c r="A130" s="17"/>
      <c r="B130" s="17"/>
      <c r="C130" s="17"/>
      <c r="D130" s="17"/>
      <c r="E130" s="17"/>
      <c r="F130" s="17"/>
      <c r="G130" s="17"/>
      <c r="H130" s="17"/>
      <c r="I130" s="17"/>
      <c r="J130" s="17"/>
      <c r="K130" s="17"/>
      <c r="L130" s="17"/>
      <c r="M130" s="17"/>
      <c r="N130" s="17"/>
      <c r="O130" s="17"/>
      <c r="P130" s="17"/>
      <c r="Q130" s="17"/>
      <c r="R130" s="17"/>
      <c r="S130" s="17"/>
      <c r="T130" s="17"/>
      <c r="U130" s="17"/>
    </row>
    <row r="131" spans="1:21" ht="15.75" customHeight="1" x14ac:dyDescent="0.35">
      <c r="A131" s="17"/>
      <c r="B131" s="17"/>
      <c r="C131" s="17"/>
      <c r="D131" s="17"/>
      <c r="E131" s="17"/>
      <c r="F131" s="17"/>
      <c r="G131" s="17"/>
      <c r="H131" s="17"/>
      <c r="I131" s="17"/>
      <c r="J131" s="17"/>
      <c r="K131" s="17"/>
      <c r="L131" s="17"/>
      <c r="M131" s="17"/>
      <c r="N131" s="17"/>
      <c r="O131" s="17"/>
      <c r="P131" s="17"/>
      <c r="Q131" s="17"/>
      <c r="R131" s="17"/>
      <c r="S131" s="17"/>
      <c r="T131" s="17"/>
      <c r="U131" s="17"/>
    </row>
    <row r="132" spans="1:21" ht="15.75" customHeight="1" x14ac:dyDescent="0.35">
      <c r="A132" s="17"/>
      <c r="B132" s="17"/>
      <c r="C132" s="17"/>
      <c r="D132" s="17"/>
      <c r="E132" s="17"/>
      <c r="F132" s="17"/>
      <c r="G132" s="17"/>
      <c r="H132" s="17"/>
      <c r="I132" s="17"/>
      <c r="J132" s="17"/>
      <c r="K132" s="17"/>
      <c r="L132" s="17"/>
      <c r="M132" s="17"/>
      <c r="N132" s="17"/>
      <c r="O132" s="17"/>
      <c r="P132" s="17"/>
      <c r="Q132" s="17"/>
      <c r="R132" s="17"/>
      <c r="S132" s="17"/>
      <c r="T132" s="17"/>
      <c r="U132" s="17"/>
    </row>
    <row r="133" spans="1:21" ht="15.75" customHeight="1" x14ac:dyDescent="0.35">
      <c r="A133" s="17"/>
      <c r="B133" s="17"/>
      <c r="C133" s="17"/>
      <c r="D133" s="17"/>
      <c r="E133" s="17"/>
      <c r="F133" s="17"/>
      <c r="G133" s="17"/>
      <c r="H133" s="17"/>
      <c r="I133" s="17"/>
      <c r="J133" s="17"/>
      <c r="K133" s="17"/>
      <c r="L133" s="17"/>
      <c r="M133" s="17"/>
      <c r="N133" s="17"/>
      <c r="O133" s="17"/>
      <c r="P133" s="17"/>
      <c r="Q133" s="17"/>
      <c r="R133" s="17"/>
      <c r="S133" s="17"/>
      <c r="T133" s="17"/>
      <c r="U133" s="17"/>
    </row>
    <row r="134" spans="1:21" ht="15.75" customHeight="1" x14ac:dyDescent="0.35">
      <c r="A134" s="17"/>
      <c r="B134" s="17"/>
      <c r="C134" s="17"/>
      <c r="D134" s="17"/>
      <c r="E134" s="17"/>
      <c r="F134" s="17"/>
      <c r="G134" s="17"/>
      <c r="H134" s="17"/>
      <c r="I134" s="17"/>
      <c r="J134" s="17"/>
      <c r="K134" s="17"/>
      <c r="L134" s="17"/>
      <c r="M134" s="17"/>
      <c r="N134" s="17"/>
      <c r="O134" s="17"/>
      <c r="P134" s="17"/>
      <c r="Q134" s="17"/>
      <c r="R134" s="17"/>
      <c r="S134" s="17"/>
      <c r="T134" s="17"/>
      <c r="U134" s="17"/>
    </row>
    <row r="135" spans="1:21" ht="15.75" customHeight="1" x14ac:dyDescent="0.35">
      <c r="A135" s="17"/>
      <c r="B135" s="17"/>
      <c r="C135" s="17"/>
      <c r="D135" s="17"/>
      <c r="E135" s="17"/>
      <c r="F135" s="17"/>
      <c r="G135" s="17"/>
      <c r="H135" s="17"/>
      <c r="I135" s="17"/>
      <c r="J135" s="17"/>
      <c r="K135" s="17"/>
      <c r="L135" s="17"/>
      <c r="M135" s="17"/>
      <c r="N135" s="17"/>
      <c r="O135" s="17"/>
      <c r="P135" s="17"/>
      <c r="Q135" s="17"/>
      <c r="R135" s="17"/>
      <c r="S135" s="17"/>
      <c r="T135" s="17"/>
      <c r="U135" s="17"/>
    </row>
    <row r="136" spans="1:21" ht="15.75" customHeight="1" x14ac:dyDescent="0.35">
      <c r="A136" s="17"/>
      <c r="B136" s="17"/>
      <c r="C136" s="17"/>
      <c r="D136" s="17"/>
      <c r="E136" s="17"/>
      <c r="F136" s="17"/>
      <c r="G136" s="17"/>
      <c r="H136" s="17"/>
      <c r="I136" s="17"/>
      <c r="J136" s="17"/>
      <c r="K136" s="17"/>
      <c r="L136" s="17"/>
      <c r="M136" s="17"/>
      <c r="N136" s="17"/>
      <c r="O136" s="17"/>
      <c r="P136" s="17"/>
      <c r="Q136" s="17"/>
      <c r="R136" s="17"/>
      <c r="S136" s="17"/>
      <c r="T136" s="17"/>
      <c r="U136" s="17"/>
    </row>
    <row r="137" spans="1:21" ht="15.75" customHeight="1" x14ac:dyDescent="0.35">
      <c r="A137" s="17"/>
      <c r="B137" s="17"/>
      <c r="C137" s="17"/>
      <c r="D137" s="17"/>
      <c r="E137" s="17"/>
      <c r="F137" s="17"/>
      <c r="G137" s="17"/>
      <c r="H137" s="17"/>
      <c r="I137" s="17"/>
      <c r="J137" s="17"/>
      <c r="K137" s="17"/>
      <c r="L137" s="17"/>
      <c r="M137" s="17"/>
      <c r="N137" s="17"/>
      <c r="O137" s="17"/>
      <c r="P137" s="17"/>
      <c r="Q137" s="17"/>
      <c r="R137" s="17"/>
      <c r="S137" s="17"/>
      <c r="T137" s="17"/>
      <c r="U137" s="17"/>
    </row>
    <row r="138" spans="1:21" ht="15.75" customHeight="1" x14ac:dyDescent="0.35">
      <c r="A138" s="17"/>
      <c r="B138" s="17"/>
      <c r="C138" s="17"/>
      <c r="D138" s="17"/>
      <c r="E138" s="17"/>
      <c r="F138" s="17"/>
      <c r="G138" s="17"/>
      <c r="H138" s="17"/>
      <c r="I138" s="17"/>
      <c r="J138" s="17"/>
      <c r="K138" s="17"/>
      <c r="L138" s="17"/>
      <c r="M138" s="17"/>
      <c r="N138" s="17"/>
      <c r="O138" s="17"/>
      <c r="P138" s="17"/>
      <c r="Q138" s="17"/>
      <c r="R138" s="17"/>
      <c r="S138" s="17"/>
      <c r="T138" s="17"/>
      <c r="U138" s="17"/>
    </row>
    <row r="139" spans="1:21" ht="15.75" customHeight="1" x14ac:dyDescent="0.35">
      <c r="A139" s="17"/>
      <c r="B139" s="17"/>
      <c r="C139" s="17"/>
      <c r="D139" s="17"/>
      <c r="E139" s="17"/>
      <c r="F139" s="17"/>
      <c r="G139" s="17"/>
      <c r="H139" s="17"/>
      <c r="I139" s="17"/>
      <c r="J139" s="17"/>
      <c r="K139" s="17"/>
      <c r="L139" s="17"/>
      <c r="M139" s="17"/>
      <c r="N139" s="17"/>
      <c r="O139" s="17"/>
      <c r="P139" s="17"/>
      <c r="Q139" s="17"/>
      <c r="R139" s="17"/>
      <c r="S139" s="17"/>
      <c r="T139" s="17"/>
      <c r="U139" s="17"/>
    </row>
    <row r="140" spans="1:21" ht="15.75" customHeight="1" x14ac:dyDescent="0.35">
      <c r="A140" s="17"/>
      <c r="B140" s="17"/>
      <c r="C140" s="17"/>
      <c r="D140" s="17"/>
      <c r="E140" s="17"/>
      <c r="F140" s="17"/>
      <c r="G140" s="17"/>
      <c r="H140" s="17"/>
      <c r="I140" s="17"/>
      <c r="J140" s="17"/>
      <c r="K140" s="17"/>
      <c r="L140" s="17"/>
      <c r="M140" s="17"/>
      <c r="N140" s="17"/>
      <c r="O140" s="17"/>
      <c r="P140" s="17"/>
      <c r="Q140" s="17"/>
      <c r="R140" s="17"/>
      <c r="S140" s="17"/>
      <c r="T140" s="17"/>
      <c r="U140" s="17"/>
    </row>
    <row r="141" spans="1:21" ht="15.75" customHeight="1" x14ac:dyDescent="0.35">
      <c r="A141" s="17"/>
      <c r="B141" s="17"/>
      <c r="C141" s="17"/>
      <c r="D141" s="17"/>
      <c r="E141" s="17"/>
      <c r="F141" s="17"/>
      <c r="G141" s="17"/>
      <c r="H141" s="17"/>
      <c r="I141" s="17"/>
      <c r="J141" s="17"/>
      <c r="K141" s="17"/>
      <c r="L141" s="17"/>
      <c r="M141" s="17"/>
      <c r="N141" s="17"/>
      <c r="O141" s="17"/>
      <c r="P141" s="17"/>
      <c r="Q141" s="17"/>
      <c r="R141" s="17"/>
      <c r="S141" s="17"/>
      <c r="T141" s="17"/>
      <c r="U141" s="17"/>
    </row>
    <row r="142" spans="1:21" ht="15.75" customHeight="1" x14ac:dyDescent="0.35">
      <c r="A142" s="17"/>
      <c r="B142" s="17"/>
      <c r="C142" s="17"/>
      <c r="D142" s="17"/>
      <c r="E142" s="17"/>
      <c r="F142" s="17"/>
      <c r="G142" s="17"/>
      <c r="H142" s="17"/>
      <c r="I142" s="17"/>
      <c r="J142" s="17"/>
      <c r="K142" s="17"/>
      <c r="L142" s="17"/>
      <c r="M142" s="17"/>
      <c r="N142" s="17"/>
      <c r="O142" s="17"/>
      <c r="P142" s="17"/>
      <c r="Q142" s="17"/>
      <c r="R142" s="17"/>
      <c r="S142" s="17"/>
      <c r="T142" s="17"/>
      <c r="U142" s="17"/>
    </row>
    <row r="143" spans="1:21" ht="15.75" customHeight="1" x14ac:dyDescent="0.35">
      <c r="A143" s="17"/>
      <c r="B143" s="17"/>
      <c r="C143" s="17"/>
      <c r="D143" s="17"/>
      <c r="E143" s="17"/>
      <c r="F143" s="17"/>
      <c r="G143" s="17"/>
      <c r="H143" s="17"/>
      <c r="I143" s="17"/>
      <c r="J143" s="17"/>
      <c r="K143" s="17"/>
      <c r="L143" s="17"/>
      <c r="M143" s="17"/>
      <c r="N143" s="17"/>
      <c r="O143" s="17"/>
      <c r="P143" s="17"/>
      <c r="Q143" s="17"/>
      <c r="R143" s="17"/>
      <c r="S143" s="17"/>
      <c r="T143" s="17"/>
      <c r="U143" s="17"/>
    </row>
    <row r="144" spans="1:21" ht="15.75" customHeight="1" x14ac:dyDescent="0.35">
      <c r="A144" s="17"/>
      <c r="B144" s="17"/>
      <c r="C144" s="17"/>
      <c r="D144" s="17"/>
      <c r="E144" s="17"/>
      <c r="F144" s="17"/>
      <c r="G144" s="17"/>
      <c r="H144" s="17"/>
      <c r="I144" s="17"/>
      <c r="J144" s="17"/>
      <c r="K144" s="17"/>
      <c r="L144" s="17"/>
      <c r="M144" s="17"/>
      <c r="N144" s="17"/>
      <c r="O144" s="17"/>
      <c r="P144" s="17"/>
      <c r="Q144" s="17"/>
      <c r="R144" s="17"/>
      <c r="S144" s="17"/>
      <c r="T144" s="17"/>
      <c r="U144" s="17"/>
    </row>
    <row r="145" spans="1:21" ht="15.75" customHeight="1" x14ac:dyDescent="0.35">
      <c r="A145" s="17"/>
      <c r="B145" s="17"/>
      <c r="C145" s="17"/>
      <c r="D145" s="17"/>
      <c r="E145" s="17"/>
      <c r="F145" s="17"/>
      <c r="G145" s="17"/>
      <c r="H145" s="17"/>
      <c r="I145" s="17"/>
      <c r="J145" s="17"/>
      <c r="K145" s="17"/>
      <c r="L145" s="17"/>
      <c r="M145" s="17"/>
      <c r="N145" s="17"/>
      <c r="O145" s="17"/>
      <c r="P145" s="17"/>
      <c r="Q145" s="17"/>
      <c r="R145" s="17"/>
      <c r="S145" s="17"/>
      <c r="T145" s="17"/>
      <c r="U145" s="17"/>
    </row>
    <row r="146" spans="1:21" ht="15.75" customHeight="1" x14ac:dyDescent="0.35">
      <c r="A146" s="17"/>
      <c r="B146" s="17"/>
      <c r="C146" s="17"/>
      <c r="D146" s="17"/>
      <c r="E146" s="17"/>
      <c r="F146" s="17"/>
      <c r="G146" s="17"/>
      <c r="H146" s="17"/>
      <c r="I146" s="17"/>
      <c r="J146" s="17"/>
      <c r="K146" s="17"/>
      <c r="L146" s="17"/>
      <c r="M146" s="17"/>
      <c r="N146" s="17"/>
      <c r="O146" s="17"/>
      <c r="P146" s="17"/>
      <c r="Q146" s="17"/>
      <c r="R146" s="17"/>
      <c r="S146" s="17"/>
      <c r="T146" s="17"/>
      <c r="U146" s="17"/>
    </row>
    <row r="147" spans="1:21" ht="15.75" customHeight="1" x14ac:dyDescent="0.35">
      <c r="A147" s="17"/>
      <c r="B147" s="17"/>
      <c r="C147" s="17"/>
      <c r="D147" s="17"/>
      <c r="E147" s="17"/>
      <c r="F147" s="17"/>
      <c r="G147" s="17"/>
      <c r="H147" s="17"/>
      <c r="I147" s="17"/>
      <c r="J147" s="17"/>
      <c r="K147" s="17"/>
      <c r="L147" s="17"/>
      <c r="M147" s="17"/>
      <c r="N147" s="17"/>
      <c r="O147" s="17"/>
      <c r="P147" s="17"/>
      <c r="Q147" s="17"/>
      <c r="R147" s="17"/>
      <c r="S147" s="17"/>
      <c r="T147" s="17"/>
      <c r="U147" s="17"/>
    </row>
    <row r="148" spans="1:21" ht="15.75" customHeight="1" x14ac:dyDescent="0.35">
      <c r="A148" s="17"/>
      <c r="B148" s="17"/>
      <c r="C148" s="17"/>
      <c r="D148" s="17"/>
      <c r="E148" s="17"/>
      <c r="F148" s="17"/>
      <c r="G148" s="17"/>
      <c r="H148" s="17"/>
      <c r="I148" s="17"/>
      <c r="J148" s="17"/>
      <c r="K148" s="17"/>
      <c r="L148" s="17"/>
      <c r="M148" s="17"/>
      <c r="N148" s="17"/>
      <c r="O148" s="17"/>
      <c r="P148" s="17"/>
      <c r="Q148" s="17"/>
      <c r="R148" s="17"/>
      <c r="S148" s="17"/>
      <c r="T148" s="17"/>
      <c r="U148" s="17"/>
    </row>
    <row r="149" spans="1:21" ht="15.75" customHeight="1" x14ac:dyDescent="0.35">
      <c r="A149" s="17"/>
      <c r="B149" s="17"/>
      <c r="C149" s="17"/>
      <c r="D149" s="17"/>
      <c r="E149" s="17"/>
      <c r="F149" s="17"/>
      <c r="G149" s="17"/>
      <c r="H149" s="17"/>
      <c r="I149" s="17"/>
      <c r="J149" s="17"/>
      <c r="K149" s="17"/>
      <c r="L149" s="17"/>
      <c r="M149" s="17"/>
      <c r="N149" s="17"/>
      <c r="O149" s="17"/>
      <c r="P149" s="17"/>
      <c r="Q149" s="17"/>
      <c r="R149" s="17"/>
      <c r="S149" s="17"/>
      <c r="T149" s="17"/>
      <c r="U149" s="17"/>
    </row>
    <row r="150" spans="1:21" ht="15.75" customHeight="1" x14ac:dyDescent="0.35">
      <c r="A150" s="17"/>
      <c r="B150" s="17"/>
      <c r="C150" s="17"/>
      <c r="D150" s="17"/>
      <c r="E150" s="17"/>
      <c r="F150" s="17"/>
      <c r="G150" s="17"/>
      <c r="H150" s="17"/>
      <c r="I150" s="17"/>
      <c r="J150" s="17"/>
      <c r="K150" s="17"/>
      <c r="L150" s="17"/>
      <c r="M150" s="17"/>
      <c r="N150" s="17"/>
      <c r="O150" s="17"/>
      <c r="P150" s="17"/>
      <c r="Q150" s="17"/>
      <c r="R150" s="17"/>
      <c r="S150" s="17"/>
      <c r="T150" s="17"/>
      <c r="U150" s="17"/>
    </row>
    <row r="151" spans="1:21" ht="15.75" customHeight="1" x14ac:dyDescent="0.35">
      <c r="A151" s="17"/>
      <c r="B151" s="17"/>
      <c r="C151" s="17"/>
      <c r="D151" s="17"/>
      <c r="E151" s="17"/>
      <c r="F151" s="17"/>
      <c r="G151" s="17"/>
      <c r="H151" s="17"/>
      <c r="I151" s="17"/>
      <c r="J151" s="17"/>
      <c r="K151" s="17"/>
      <c r="L151" s="17"/>
      <c r="M151" s="17"/>
      <c r="N151" s="17"/>
      <c r="O151" s="17"/>
      <c r="P151" s="17"/>
      <c r="Q151" s="17"/>
      <c r="R151" s="17"/>
      <c r="S151" s="17"/>
      <c r="T151" s="17"/>
      <c r="U151" s="17"/>
    </row>
    <row r="152" spans="1:21" ht="15.75" customHeight="1" x14ac:dyDescent="0.35">
      <c r="A152" s="17"/>
      <c r="B152" s="17"/>
      <c r="C152" s="17"/>
      <c r="D152" s="17"/>
      <c r="E152" s="17"/>
      <c r="F152" s="17"/>
      <c r="G152" s="17"/>
      <c r="H152" s="17"/>
      <c r="I152" s="17"/>
      <c r="J152" s="17"/>
      <c r="K152" s="17"/>
      <c r="L152" s="17"/>
      <c r="M152" s="17"/>
      <c r="N152" s="17"/>
      <c r="O152" s="17"/>
      <c r="P152" s="17"/>
      <c r="Q152" s="17"/>
      <c r="R152" s="17"/>
      <c r="S152" s="17"/>
      <c r="T152" s="17"/>
      <c r="U152" s="17"/>
    </row>
    <row r="153" spans="1:21" ht="15.75" customHeight="1" x14ac:dyDescent="0.35">
      <c r="A153" s="17"/>
      <c r="B153" s="17"/>
      <c r="C153" s="17"/>
      <c r="D153" s="17"/>
      <c r="E153" s="17"/>
      <c r="F153" s="17"/>
      <c r="G153" s="17"/>
      <c r="H153" s="17"/>
      <c r="I153" s="17"/>
      <c r="J153" s="17"/>
      <c r="K153" s="17"/>
      <c r="L153" s="17"/>
      <c r="M153" s="17"/>
      <c r="N153" s="17"/>
      <c r="O153" s="17"/>
      <c r="P153" s="17"/>
      <c r="Q153" s="17"/>
      <c r="R153" s="17"/>
      <c r="S153" s="17"/>
      <c r="T153" s="17"/>
      <c r="U153" s="17"/>
    </row>
    <row r="154" spans="1:21" ht="15.75" customHeight="1" x14ac:dyDescent="0.35">
      <c r="A154" s="17"/>
      <c r="B154" s="17"/>
      <c r="C154" s="17"/>
      <c r="D154" s="17"/>
      <c r="E154" s="17"/>
      <c r="F154" s="17"/>
      <c r="G154" s="17"/>
      <c r="H154" s="17"/>
      <c r="I154" s="17"/>
      <c r="J154" s="17"/>
      <c r="K154" s="17"/>
      <c r="L154" s="17"/>
      <c r="M154" s="17"/>
      <c r="N154" s="17"/>
      <c r="O154" s="17"/>
      <c r="P154" s="17"/>
      <c r="Q154" s="17"/>
      <c r="R154" s="17"/>
      <c r="S154" s="17"/>
      <c r="T154" s="17"/>
      <c r="U154" s="17"/>
    </row>
    <row r="155" spans="1:21" ht="15.75" customHeight="1" x14ac:dyDescent="0.35">
      <c r="A155" s="17"/>
      <c r="B155" s="17"/>
      <c r="C155" s="17"/>
      <c r="D155" s="17"/>
      <c r="E155" s="17"/>
      <c r="F155" s="17"/>
      <c r="G155" s="17"/>
      <c r="H155" s="17"/>
      <c r="I155" s="17"/>
      <c r="J155" s="17"/>
      <c r="K155" s="17"/>
      <c r="L155" s="17"/>
      <c r="M155" s="17"/>
      <c r="N155" s="17"/>
      <c r="O155" s="17"/>
      <c r="P155" s="17"/>
      <c r="Q155" s="17"/>
      <c r="R155" s="17"/>
      <c r="S155" s="17"/>
      <c r="T155" s="17"/>
      <c r="U155" s="17"/>
    </row>
    <row r="156" spans="1:21" ht="15.75" customHeight="1" x14ac:dyDescent="0.35">
      <c r="A156" s="17"/>
      <c r="B156" s="17"/>
      <c r="C156" s="17"/>
      <c r="D156" s="17"/>
      <c r="E156" s="17"/>
      <c r="F156" s="17"/>
      <c r="G156" s="17"/>
      <c r="H156" s="17"/>
      <c r="I156" s="17"/>
      <c r="J156" s="17"/>
      <c r="K156" s="17"/>
      <c r="L156" s="17"/>
      <c r="M156" s="17"/>
      <c r="N156" s="17"/>
      <c r="O156" s="17"/>
      <c r="P156" s="17"/>
      <c r="Q156" s="17"/>
      <c r="R156" s="17"/>
      <c r="S156" s="17"/>
      <c r="T156" s="17"/>
      <c r="U156" s="17"/>
    </row>
    <row r="157" spans="1:21" ht="15.75" customHeight="1" x14ac:dyDescent="0.35">
      <c r="A157" s="17"/>
      <c r="B157" s="17"/>
      <c r="C157" s="17"/>
      <c r="D157" s="17"/>
      <c r="E157" s="17"/>
      <c r="F157" s="17"/>
      <c r="G157" s="17"/>
      <c r="H157" s="17"/>
      <c r="I157" s="17"/>
      <c r="J157" s="17"/>
      <c r="K157" s="17"/>
      <c r="L157" s="17"/>
      <c r="M157" s="17"/>
      <c r="N157" s="17"/>
      <c r="O157" s="17"/>
      <c r="P157" s="17"/>
      <c r="Q157" s="17"/>
      <c r="R157" s="17"/>
      <c r="S157" s="17"/>
      <c r="T157" s="17"/>
      <c r="U157" s="17"/>
    </row>
    <row r="158" spans="1:21" ht="15.75" customHeight="1" x14ac:dyDescent="0.35">
      <c r="A158" s="17"/>
      <c r="B158" s="17"/>
      <c r="C158" s="17"/>
      <c r="D158" s="17"/>
      <c r="E158" s="17"/>
      <c r="F158" s="17"/>
      <c r="G158" s="17"/>
      <c r="H158" s="17"/>
      <c r="I158" s="17"/>
      <c r="J158" s="17"/>
      <c r="K158" s="17"/>
      <c r="L158" s="17"/>
      <c r="M158" s="17"/>
      <c r="N158" s="17"/>
      <c r="O158" s="17"/>
      <c r="P158" s="17"/>
      <c r="Q158" s="17"/>
      <c r="R158" s="17"/>
      <c r="S158" s="17"/>
      <c r="T158" s="17"/>
      <c r="U158" s="17"/>
    </row>
    <row r="159" spans="1:21" ht="15.75" customHeight="1" x14ac:dyDescent="0.35">
      <c r="A159" s="17"/>
      <c r="B159" s="17"/>
      <c r="C159" s="17"/>
      <c r="D159" s="17"/>
      <c r="E159" s="17"/>
      <c r="F159" s="17"/>
      <c r="G159" s="17"/>
      <c r="H159" s="17"/>
      <c r="I159" s="17"/>
      <c r="J159" s="17"/>
      <c r="K159" s="17"/>
      <c r="L159" s="17"/>
      <c r="M159" s="17"/>
      <c r="N159" s="17"/>
      <c r="O159" s="17"/>
      <c r="P159" s="17"/>
      <c r="Q159" s="17"/>
      <c r="R159" s="17"/>
      <c r="S159" s="17"/>
      <c r="T159" s="17"/>
      <c r="U159" s="17"/>
    </row>
    <row r="160" spans="1:21" ht="15.75" customHeight="1" x14ac:dyDescent="0.35">
      <c r="A160" s="17"/>
      <c r="B160" s="17"/>
      <c r="C160" s="17"/>
      <c r="D160" s="17"/>
      <c r="E160" s="17"/>
      <c r="F160" s="17"/>
      <c r="G160" s="17"/>
      <c r="H160" s="17"/>
      <c r="I160" s="17"/>
      <c r="J160" s="17"/>
      <c r="K160" s="17"/>
      <c r="L160" s="17"/>
      <c r="M160" s="17"/>
      <c r="N160" s="17"/>
      <c r="O160" s="17"/>
      <c r="P160" s="17"/>
      <c r="Q160" s="17"/>
      <c r="R160" s="17"/>
      <c r="S160" s="17"/>
      <c r="T160" s="17"/>
      <c r="U160" s="17"/>
    </row>
    <row r="161" spans="1:21" ht="15.75" customHeight="1" x14ac:dyDescent="0.35">
      <c r="A161" s="17"/>
      <c r="B161" s="17"/>
      <c r="C161" s="17"/>
      <c r="D161" s="17"/>
      <c r="E161" s="17"/>
      <c r="F161" s="17"/>
      <c r="G161" s="17"/>
      <c r="H161" s="17"/>
      <c r="I161" s="17"/>
      <c r="J161" s="17"/>
      <c r="K161" s="17"/>
      <c r="L161" s="17"/>
      <c r="M161" s="17"/>
      <c r="N161" s="17"/>
      <c r="O161" s="17"/>
      <c r="P161" s="17"/>
      <c r="Q161" s="17"/>
      <c r="R161" s="17"/>
      <c r="S161" s="17"/>
      <c r="T161" s="17"/>
      <c r="U161" s="17"/>
    </row>
    <row r="162" spans="1:21" ht="15.75" customHeight="1" x14ac:dyDescent="0.35">
      <c r="A162" s="17"/>
      <c r="B162" s="17"/>
      <c r="C162" s="17"/>
      <c r="D162" s="17"/>
      <c r="E162" s="17"/>
      <c r="F162" s="17"/>
      <c r="G162" s="17"/>
      <c r="H162" s="17"/>
      <c r="I162" s="17"/>
      <c r="J162" s="17"/>
      <c r="K162" s="17"/>
      <c r="L162" s="17"/>
      <c r="M162" s="17"/>
      <c r="N162" s="17"/>
      <c r="O162" s="17"/>
      <c r="P162" s="17"/>
      <c r="Q162" s="17"/>
      <c r="R162" s="17"/>
      <c r="S162" s="17"/>
      <c r="T162" s="17"/>
      <c r="U162" s="17"/>
    </row>
    <row r="163" spans="1:21" ht="15.75" customHeight="1" x14ac:dyDescent="0.35">
      <c r="A163" s="17"/>
      <c r="B163" s="17"/>
      <c r="C163" s="17"/>
      <c r="D163" s="17"/>
      <c r="E163" s="17"/>
      <c r="F163" s="17"/>
      <c r="G163" s="17"/>
      <c r="H163" s="17"/>
      <c r="I163" s="17"/>
      <c r="J163" s="17"/>
      <c r="K163" s="17"/>
      <c r="L163" s="17"/>
      <c r="M163" s="17"/>
      <c r="N163" s="17"/>
      <c r="O163" s="17"/>
      <c r="P163" s="17"/>
      <c r="Q163" s="17"/>
      <c r="R163" s="17"/>
      <c r="S163" s="17"/>
      <c r="T163" s="17"/>
      <c r="U163" s="17"/>
    </row>
    <row r="164" spans="1:21" ht="15.75" customHeight="1" x14ac:dyDescent="0.35">
      <c r="A164" s="17"/>
      <c r="B164" s="17"/>
      <c r="C164" s="17"/>
      <c r="D164" s="17"/>
      <c r="E164" s="17"/>
      <c r="F164" s="17"/>
      <c r="G164" s="17"/>
      <c r="H164" s="17"/>
      <c r="I164" s="17"/>
      <c r="J164" s="17"/>
      <c r="K164" s="17"/>
      <c r="L164" s="17"/>
      <c r="M164" s="17"/>
      <c r="N164" s="17"/>
      <c r="O164" s="17"/>
      <c r="P164" s="17"/>
      <c r="Q164" s="17"/>
      <c r="R164" s="17"/>
      <c r="S164" s="17"/>
      <c r="T164" s="17"/>
      <c r="U164" s="17"/>
    </row>
    <row r="165" spans="1:21" ht="15.75" customHeight="1" x14ac:dyDescent="0.35">
      <c r="A165" s="17"/>
      <c r="B165" s="17"/>
      <c r="C165" s="17"/>
      <c r="D165" s="17"/>
      <c r="E165" s="17"/>
      <c r="F165" s="17"/>
      <c r="G165" s="17"/>
      <c r="H165" s="17"/>
      <c r="I165" s="17"/>
      <c r="J165" s="17"/>
      <c r="K165" s="17"/>
      <c r="L165" s="17"/>
      <c r="M165" s="17"/>
      <c r="N165" s="17"/>
      <c r="O165" s="17"/>
      <c r="P165" s="17"/>
      <c r="Q165" s="17"/>
      <c r="R165" s="17"/>
      <c r="S165" s="17"/>
      <c r="T165" s="17"/>
      <c r="U165" s="17"/>
    </row>
    <row r="166" spans="1:21" ht="15.75" customHeight="1" x14ac:dyDescent="0.35">
      <c r="A166" s="17"/>
      <c r="B166" s="17"/>
      <c r="C166" s="17"/>
      <c r="D166" s="17"/>
      <c r="E166" s="17"/>
      <c r="F166" s="17"/>
      <c r="G166" s="17"/>
      <c r="H166" s="17"/>
      <c r="I166" s="17"/>
      <c r="J166" s="17"/>
      <c r="K166" s="17"/>
      <c r="L166" s="17"/>
      <c r="M166" s="17"/>
      <c r="N166" s="17"/>
      <c r="O166" s="17"/>
      <c r="P166" s="17"/>
      <c r="Q166" s="17"/>
      <c r="R166" s="17"/>
      <c r="S166" s="17"/>
      <c r="T166" s="17"/>
      <c r="U166" s="17"/>
    </row>
    <row r="167" spans="1:21" ht="15.75" customHeight="1" x14ac:dyDescent="0.35">
      <c r="A167" s="17"/>
      <c r="B167" s="17"/>
      <c r="C167" s="17"/>
      <c r="D167" s="17"/>
      <c r="E167" s="17"/>
      <c r="F167" s="17"/>
      <c r="G167" s="17"/>
      <c r="H167" s="17"/>
      <c r="I167" s="17"/>
      <c r="J167" s="17"/>
      <c r="K167" s="17"/>
      <c r="L167" s="17"/>
      <c r="M167" s="17"/>
      <c r="N167" s="17"/>
      <c r="O167" s="17"/>
      <c r="P167" s="17"/>
      <c r="Q167" s="17"/>
      <c r="R167" s="17"/>
      <c r="S167" s="17"/>
      <c r="T167" s="17"/>
      <c r="U167" s="17"/>
    </row>
    <row r="168" spans="1:21" ht="15.75" customHeight="1" x14ac:dyDescent="0.35">
      <c r="A168" s="17"/>
      <c r="B168" s="17"/>
      <c r="C168" s="17"/>
      <c r="D168" s="17"/>
      <c r="E168" s="17"/>
      <c r="F168" s="17"/>
      <c r="G168" s="17"/>
      <c r="H168" s="17"/>
      <c r="I168" s="17"/>
      <c r="J168" s="17"/>
      <c r="K168" s="17"/>
      <c r="L168" s="17"/>
      <c r="M168" s="17"/>
      <c r="N168" s="17"/>
      <c r="O168" s="17"/>
      <c r="P168" s="17"/>
      <c r="Q168" s="17"/>
      <c r="R168" s="17"/>
      <c r="S168" s="17"/>
      <c r="T168" s="17"/>
      <c r="U168" s="17"/>
    </row>
    <row r="169" spans="1:21" ht="15.75" customHeight="1" x14ac:dyDescent="0.35">
      <c r="A169" s="17"/>
      <c r="B169" s="17"/>
      <c r="C169" s="17"/>
      <c r="D169" s="17"/>
      <c r="E169" s="17"/>
      <c r="F169" s="17"/>
      <c r="G169" s="17"/>
      <c r="H169" s="17"/>
      <c r="I169" s="17"/>
      <c r="J169" s="17"/>
      <c r="K169" s="17"/>
      <c r="L169" s="17"/>
      <c r="M169" s="17"/>
      <c r="N169" s="17"/>
      <c r="O169" s="17"/>
      <c r="P169" s="17"/>
      <c r="Q169" s="17"/>
      <c r="R169" s="17"/>
      <c r="S169" s="17"/>
      <c r="T169" s="17"/>
      <c r="U169" s="17"/>
    </row>
    <row r="170" spans="1:21" ht="15.75" customHeight="1" x14ac:dyDescent="0.35">
      <c r="A170" s="17"/>
      <c r="B170" s="17"/>
      <c r="C170" s="17"/>
      <c r="D170" s="17"/>
      <c r="E170" s="17"/>
      <c r="F170" s="17"/>
      <c r="G170" s="17"/>
      <c r="H170" s="17"/>
      <c r="I170" s="17"/>
      <c r="J170" s="17"/>
      <c r="K170" s="17"/>
      <c r="L170" s="17"/>
      <c r="M170" s="17"/>
      <c r="N170" s="17"/>
      <c r="O170" s="17"/>
      <c r="P170" s="17"/>
      <c r="Q170" s="17"/>
      <c r="R170" s="17"/>
      <c r="S170" s="17"/>
      <c r="T170" s="17"/>
      <c r="U170" s="17"/>
    </row>
    <row r="171" spans="1:21" ht="15.75" customHeight="1" x14ac:dyDescent="0.35">
      <c r="A171" s="17"/>
      <c r="B171" s="17"/>
      <c r="C171" s="17"/>
      <c r="D171" s="17"/>
      <c r="E171" s="17"/>
      <c r="F171" s="17"/>
      <c r="G171" s="17"/>
      <c r="H171" s="17"/>
      <c r="I171" s="17"/>
      <c r="J171" s="17"/>
      <c r="K171" s="17"/>
      <c r="L171" s="17"/>
      <c r="M171" s="17"/>
      <c r="N171" s="17"/>
      <c r="O171" s="17"/>
      <c r="P171" s="17"/>
      <c r="Q171" s="17"/>
      <c r="R171" s="17"/>
      <c r="S171" s="17"/>
      <c r="T171" s="17"/>
      <c r="U171" s="17"/>
    </row>
    <row r="172" spans="1:21" ht="15.75" customHeight="1" x14ac:dyDescent="0.35">
      <c r="A172" s="17"/>
      <c r="B172" s="17"/>
      <c r="C172" s="17"/>
      <c r="D172" s="17"/>
      <c r="E172" s="17"/>
      <c r="F172" s="17"/>
      <c r="G172" s="17"/>
      <c r="H172" s="17"/>
      <c r="I172" s="17"/>
      <c r="J172" s="17"/>
      <c r="K172" s="17"/>
      <c r="L172" s="17"/>
      <c r="M172" s="17"/>
      <c r="N172" s="17"/>
      <c r="O172" s="17"/>
      <c r="P172" s="17"/>
      <c r="Q172" s="17"/>
      <c r="R172" s="17"/>
      <c r="S172" s="17"/>
      <c r="T172" s="17"/>
      <c r="U172" s="17"/>
    </row>
    <row r="173" spans="1:21" ht="15.75" customHeight="1" x14ac:dyDescent="0.35">
      <c r="A173" s="17"/>
      <c r="B173" s="17"/>
      <c r="C173" s="17"/>
      <c r="D173" s="17"/>
      <c r="E173" s="17"/>
      <c r="F173" s="17"/>
      <c r="G173" s="17"/>
      <c r="H173" s="17"/>
      <c r="I173" s="17"/>
      <c r="J173" s="17"/>
      <c r="K173" s="17"/>
      <c r="L173" s="17"/>
      <c r="M173" s="17"/>
      <c r="N173" s="17"/>
      <c r="O173" s="17"/>
      <c r="P173" s="17"/>
      <c r="Q173" s="17"/>
      <c r="R173" s="17"/>
      <c r="S173" s="17"/>
      <c r="T173" s="17"/>
      <c r="U173" s="17"/>
    </row>
    <row r="174" spans="1:21" ht="15.75" customHeight="1" x14ac:dyDescent="0.35">
      <c r="A174" s="17"/>
      <c r="B174" s="17"/>
      <c r="C174" s="17"/>
      <c r="D174" s="17"/>
      <c r="E174" s="17"/>
      <c r="F174" s="17"/>
      <c r="G174" s="17"/>
      <c r="H174" s="17"/>
      <c r="I174" s="17"/>
      <c r="J174" s="17"/>
      <c r="K174" s="17"/>
      <c r="L174" s="17"/>
      <c r="M174" s="17"/>
      <c r="N174" s="17"/>
      <c r="O174" s="17"/>
      <c r="P174" s="17"/>
      <c r="Q174" s="17"/>
      <c r="R174" s="17"/>
      <c r="S174" s="17"/>
      <c r="T174" s="17"/>
      <c r="U174" s="17"/>
    </row>
    <row r="175" spans="1:21" ht="15.75" customHeight="1" x14ac:dyDescent="0.35">
      <c r="A175" s="17"/>
      <c r="B175" s="17"/>
      <c r="C175" s="17"/>
      <c r="D175" s="17"/>
      <c r="E175" s="17"/>
      <c r="F175" s="17"/>
      <c r="G175" s="17"/>
      <c r="H175" s="17"/>
      <c r="I175" s="17"/>
      <c r="J175" s="17"/>
      <c r="K175" s="17"/>
      <c r="L175" s="17"/>
      <c r="M175" s="17"/>
      <c r="N175" s="17"/>
      <c r="O175" s="17"/>
      <c r="P175" s="17"/>
      <c r="Q175" s="17"/>
      <c r="R175" s="17"/>
      <c r="S175" s="17"/>
      <c r="T175" s="17"/>
      <c r="U175" s="17"/>
    </row>
    <row r="176" spans="1:21" ht="15.75" customHeight="1" x14ac:dyDescent="0.35">
      <c r="A176" s="17"/>
      <c r="B176" s="17"/>
      <c r="C176" s="17"/>
      <c r="D176" s="17"/>
      <c r="E176" s="17"/>
      <c r="F176" s="17"/>
      <c r="G176" s="17"/>
      <c r="H176" s="17"/>
      <c r="I176" s="17"/>
      <c r="J176" s="17"/>
      <c r="K176" s="17"/>
      <c r="L176" s="17"/>
      <c r="M176" s="17"/>
      <c r="N176" s="17"/>
      <c r="O176" s="17"/>
      <c r="P176" s="17"/>
      <c r="Q176" s="17"/>
      <c r="R176" s="17"/>
      <c r="S176" s="17"/>
      <c r="T176" s="17"/>
      <c r="U176" s="17"/>
    </row>
    <row r="177" spans="1:21" ht="15.75" customHeight="1" x14ac:dyDescent="0.35">
      <c r="A177" s="17"/>
      <c r="B177" s="17"/>
      <c r="C177" s="17"/>
      <c r="D177" s="17"/>
      <c r="E177" s="17"/>
      <c r="F177" s="17"/>
      <c r="G177" s="17"/>
      <c r="H177" s="17"/>
      <c r="I177" s="17"/>
      <c r="J177" s="17"/>
      <c r="K177" s="17"/>
      <c r="L177" s="17"/>
      <c r="M177" s="17"/>
      <c r="N177" s="17"/>
      <c r="O177" s="17"/>
      <c r="P177" s="17"/>
      <c r="Q177" s="17"/>
      <c r="R177" s="17"/>
      <c r="S177" s="17"/>
      <c r="T177" s="17"/>
      <c r="U177" s="17"/>
    </row>
    <row r="178" spans="1:21" ht="15.75" customHeight="1" x14ac:dyDescent="0.35">
      <c r="A178" s="17"/>
      <c r="B178" s="17"/>
      <c r="C178" s="17"/>
      <c r="D178" s="17"/>
      <c r="E178" s="17"/>
      <c r="F178" s="17"/>
      <c r="G178" s="17"/>
      <c r="H178" s="17"/>
      <c r="I178" s="17"/>
      <c r="J178" s="17"/>
      <c r="K178" s="17"/>
      <c r="L178" s="17"/>
      <c r="M178" s="17"/>
      <c r="N178" s="17"/>
      <c r="O178" s="17"/>
      <c r="P178" s="17"/>
      <c r="Q178" s="17"/>
      <c r="R178" s="17"/>
      <c r="S178" s="17"/>
      <c r="T178" s="17"/>
      <c r="U178" s="17"/>
    </row>
    <row r="179" spans="1:21" ht="15.75" customHeight="1" x14ac:dyDescent="0.35">
      <c r="A179" s="17"/>
      <c r="B179" s="17"/>
      <c r="C179" s="17"/>
      <c r="D179" s="17"/>
      <c r="E179" s="17"/>
      <c r="F179" s="17"/>
      <c r="G179" s="17"/>
      <c r="H179" s="17"/>
      <c r="I179" s="17"/>
      <c r="J179" s="17"/>
      <c r="K179" s="17"/>
      <c r="L179" s="17"/>
      <c r="M179" s="17"/>
      <c r="N179" s="17"/>
      <c r="O179" s="17"/>
      <c r="P179" s="17"/>
      <c r="Q179" s="17"/>
      <c r="R179" s="17"/>
      <c r="S179" s="17"/>
      <c r="T179" s="17"/>
      <c r="U179" s="17"/>
    </row>
    <row r="180" spans="1:21" ht="15.75" customHeight="1" x14ac:dyDescent="0.35">
      <c r="A180" s="17"/>
      <c r="B180" s="17"/>
      <c r="C180" s="17"/>
      <c r="D180" s="17"/>
      <c r="E180" s="17"/>
      <c r="F180" s="17"/>
      <c r="G180" s="17"/>
      <c r="H180" s="17"/>
      <c r="I180" s="17"/>
      <c r="J180" s="17"/>
      <c r="K180" s="17"/>
      <c r="L180" s="17"/>
      <c r="M180" s="17"/>
      <c r="N180" s="17"/>
      <c r="O180" s="17"/>
      <c r="P180" s="17"/>
      <c r="Q180" s="17"/>
      <c r="R180" s="17"/>
      <c r="S180" s="17"/>
      <c r="T180" s="17"/>
      <c r="U180" s="17"/>
    </row>
    <row r="181" spans="1:21" ht="15.75" customHeight="1" x14ac:dyDescent="0.35">
      <c r="A181" s="17"/>
      <c r="B181" s="17"/>
      <c r="C181" s="17"/>
      <c r="D181" s="17"/>
      <c r="E181" s="17"/>
      <c r="F181" s="17"/>
      <c r="G181" s="17"/>
      <c r="H181" s="17"/>
      <c r="I181" s="17"/>
      <c r="J181" s="17"/>
      <c r="K181" s="17"/>
      <c r="L181" s="17"/>
      <c r="M181" s="17"/>
      <c r="N181" s="17"/>
      <c r="O181" s="17"/>
      <c r="P181" s="17"/>
      <c r="Q181" s="17"/>
      <c r="R181" s="17"/>
      <c r="S181" s="17"/>
      <c r="T181" s="17"/>
      <c r="U181" s="17"/>
    </row>
    <row r="182" spans="1:21" ht="15.75" customHeight="1" x14ac:dyDescent="0.35">
      <c r="A182" s="17"/>
      <c r="B182" s="17"/>
      <c r="C182" s="17"/>
      <c r="D182" s="17"/>
      <c r="E182" s="17"/>
      <c r="F182" s="17"/>
      <c r="G182" s="17"/>
      <c r="H182" s="17"/>
      <c r="I182" s="17"/>
      <c r="J182" s="17"/>
      <c r="K182" s="17"/>
      <c r="L182" s="17"/>
      <c r="M182" s="17"/>
      <c r="N182" s="17"/>
      <c r="O182" s="17"/>
      <c r="P182" s="17"/>
      <c r="Q182" s="17"/>
      <c r="R182" s="17"/>
      <c r="S182" s="17"/>
      <c r="T182" s="17"/>
      <c r="U182" s="17"/>
    </row>
    <row r="183" spans="1:21" ht="15.75" customHeight="1" x14ac:dyDescent="0.35">
      <c r="A183" s="17"/>
      <c r="B183" s="17"/>
      <c r="C183" s="17"/>
      <c r="D183" s="17"/>
      <c r="E183" s="17"/>
      <c r="F183" s="17"/>
      <c r="G183" s="17"/>
      <c r="H183" s="17"/>
      <c r="I183" s="17"/>
      <c r="J183" s="17"/>
      <c r="K183" s="17"/>
      <c r="L183" s="17"/>
      <c r="M183" s="17"/>
      <c r="N183" s="17"/>
      <c r="O183" s="17"/>
      <c r="P183" s="17"/>
      <c r="Q183" s="17"/>
      <c r="R183" s="17"/>
      <c r="S183" s="17"/>
      <c r="T183" s="17"/>
      <c r="U183" s="17"/>
    </row>
    <row r="184" spans="1:21" ht="15.75" customHeight="1" x14ac:dyDescent="0.35">
      <c r="A184" s="17"/>
      <c r="B184" s="17"/>
      <c r="C184" s="17"/>
      <c r="D184" s="17"/>
      <c r="E184" s="17"/>
      <c r="F184" s="17"/>
      <c r="G184" s="17"/>
      <c r="H184" s="17"/>
      <c r="I184" s="17"/>
      <c r="J184" s="17"/>
      <c r="K184" s="17"/>
      <c r="L184" s="17"/>
      <c r="M184" s="17"/>
      <c r="N184" s="17"/>
      <c r="O184" s="17"/>
      <c r="P184" s="17"/>
      <c r="Q184" s="17"/>
      <c r="R184" s="17"/>
      <c r="S184" s="17"/>
      <c r="T184" s="17"/>
      <c r="U184" s="17"/>
    </row>
    <row r="185" spans="1:21" ht="15.75" customHeight="1" x14ac:dyDescent="0.35">
      <c r="A185" s="17"/>
      <c r="B185" s="17"/>
      <c r="C185" s="17"/>
      <c r="D185" s="17"/>
      <c r="E185" s="17"/>
      <c r="F185" s="17"/>
      <c r="G185" s="17"/>
      <c r="H185" s="17"/>
      <c r="I185" s="17"/>
      <c r="J185" s="17"/>
      <c r="K185" s="17"/>
      <c r="L185" s="17"/>
      <c r="M185" s="17"/>
      <c r="N185" s="17"/>
      <c r="O185" s="17"/>
      <c r="P185" s="17"/>
      <c r="Q185" s="17"/>
      <c r="R185" s="17"/>
      <c r="S185" s="17"/>
      <c r="T185" s="17"/>
      <c r="U185" s="17"/>
    </row>
    <row r="186" spans="1:21" ht="15.75" customHeight="1" x14ac:dyDescent="0.35">
      <c r="A186" s="17"/>
      <c r="B186" s="17"/>
      <c r="C186" s="17"/>
      <c r="D186" s="17"/>
      <c r="E186" s="17"/>
      <c r="F186" s="17"/>
      <c r="G186" s="17"/>
      <c r="H186" s="17"/>
      <c r="I186" s="17"/>
      <c r="J186" s="17"/>
      <c r="K186" s="17"/>
      <c r="L186" s="17"/>
      <c r="M186" s="17"/>
      <c r="N186" s="17"/>
      <c r="O186" s="17"/>
      <c r="P186" s="17"/>
      <c r="Q186" s="17"/>
      <c r="R186" s="17"/>
      <c r="S186" s="17"/>
      <c r="T186" s="17"/>
      <c r="U186" s="17"/>
    </row>
    <row r="187" spans="1:21" ht="15.75" customHeight="1" x14ac:dyDescent="0.35">
      <c r="A187" s="17"/>
      <c r="B187" s="17"/>
      <c r="C187" s="17"/>
      <c r="D187" s="17"/>
      <c r="E187" s="17"/>
      <c r="F187" s="17"/>
      <c r="G187" s="17"/>
      <c r="H187" s="17"/>
      <c r="I187" s="17"/>
      <c r="J187" s="17"/>
      <c r="K187" s="17"/>
      <c r="L187" s="17"/>
      <c r="M187" s="17"/>
      <c r="N187" s="17"/>
      <c r="O187" s="17"/>
      <c r="P187" s="17"/>
      <c r="Q187" s="17"/>
      <c r="R187" s="17"/>
      <c r="S187" s="17"/>
      <c r="T187" s="17"/>
      <c r="U187" s="17"/>
    </row>
    <row r="188" spans="1:21" ht="15.75" customHeight="1" x14ac:dyDescent="0.35">
      <c r="A188" s="17"/>
      <c r="B188" s="17"/>
      <c r="C188" s="17"/>
      <c r="D188" s="17"/>
      <c r="E188" s="17"/>
      <c r="F188" s="17"/>
      <c r="G188" s="17"/>
      <c r="H188" s="17"/>
      <c r="I188" s="17"/>
      <c r="J188" s="17"/>
      <c r="K188" s="17"/>
      <c r="L188" s="17"/>
      <c r="M188" s="17"/>
      <c r="N188" s="17"/>
      <c r="O188" s="17"/>
      <c r="P188" s="17"/>
      <c r="Q188" s="17"/>
      <c r="R188" s="17"/>
      <c r="S188" s="17"/>
      <c r="T188" s="17"/>
      <c r="U188" s="17"/>
    </row>
    <row r="189" spans="1:21" ht="15.75" customHeight="1" x14ac:dyDescent="0.35">
      <c r="A189" s="17"/>
      <c r="B189" s="17"/>
      <c r="C189" s="17"/>
      <c r="D189" s="17"/>
      <c r="E189" s="17"/>
      <c r="F189" s="17"/>
      <c r="G189" s="17"/>
      <c r="H189" s="17"/>
      <c r="I189" s="17"/>
      <c r="J189" s="17"/>
      <c r="K189" s="17"/>
      <c r="L189" s="17"/>
      <c r="M189" s="17"/>
      <c r="N189" s="17"/>
      <c r="O189" s="17"/>
      <c r="P189" s="17"/>
      <c r="Q189" s="17"/>
      <c r="R189" s="17"/>
      <c r="S189" s="17"/>
      <c r="T189" s="17"/>
      <c r="U189" s="17"/>
    </row>
    <row r="190" spans="1:21" ht="15.75" customHeight="1" x14ac:dyDescent="0.35">
      <c r="A190" s="17"/>
      <c r="B190" s="17"/>
      <c r="C190" s="17"/>
      <c r="D190" s="17"/>
      <c r="E190" s="17"/>
      <c r="F190" s="17"/>
      <c r="G190" s="17"/>
      <c r="H190" s="17"/>
      <c r="I190" s="17"/>
      <c r="J190" s="17"/>
      <c r="K190" s="17"/>
      <c r="L190" s="17"/>
      <c r="M190" s="17"/>
      <c r="N190" s="17"/>
      <c r="O190" s="17"/>
      <c r="P190" s="17"/>
      <c r="Q190" s="17"/>
      <c r="R190" s="17"/>
      <c r="S190" s="17"/>
      <c r="T190" s="17"/>
      <c r="U190" s="17"/>
    </row>
    <row r="191" spans="1:21" ht="15.75" customHeight="1" x14ac:dyDescent="0.35">
      <c r="A191" s="17"/>
      <c r="B191" s="17"/>
      <c r="C191" s="17"/>
      <c r="D191" s="17"/>
      <c r="E191" s="17"/>
      <c r="F191" s="17"/>
      <c r="G191" s="17"/>
      <c r="H191" s="17"/>
      <c r="I191" s="17"/>
      <c r="J191" s="17"/>
      <c r="K191" s="17"/>
      <c r="L191" s="17"/>
      <c r="M191" s="17"/>
      <c r="N191" s="17"/>
      <c r="O191" s="17"/>
      <c r="P191" s="17"/>
      <c r="Q191" s="17"/>
      <c r="R191" s="17"/>
      <c r="S191" s="17"/>
      <c r="T191" s="17"/>
      <c r="U191" s="17"/>
    </row>
    <row r="192" spans="1:21" ht="15.75" customHeight="1" x14ac:dyDescent="0.35">
      <c r="A192" s="17"/>
      <c r="B192" s="17"/>
      <c r="C192" s="17"/>
      <c r="D192" s="17"/>
      <c r="E192" s="17"/>
      <c r="F192" s="17"/>
      <c r="G192" s="17"/>
      <c r="H192" s="17"/>
      <c r="I192" s="17"/>
      <c r="J192" s="17"/>
      <c r="K192" s="17"/>
      <c r="L192" s="17"/>
      <c r="M192" s="17"/>
      <c r="N192" s="17"/>
      <c r="O192" s="17"/>
      <c r="P192" s="17"/>
      <c r="Q192" s="17"/>
      <c r="R192" s="17"/>
      <c r="S192" s="17"/>
      <c r="T192" s="17"/>
      <c r="U192" s="17"/>
    </row>
    <row r="193" spans="1:21" ht="15.75" customHeight="1" x14ac:dyDescent="0.35">
      <c r="A193" s="17"/>
      <c r="B193" s="17"/>
      <c r="C193" s="17"/>
      <c r="D193" s="17"/>
      <c r="E193" s="17"/>
      <c r="F193" s="17"/>
      <c r="G193" s="17"/>
      <c r="H193" s="17"/>
      <c r="I193" s="17"/>
      <c r="J193" s="17"/>
      <c r="K193" s="17"/>
      <c r="L193" s="17"/>
      <c r="M193" s="17"/>
      <c r="N193" s="17"/>
      <c r="O193" s="17"/>
      <c r="P193" s="17"/>
      <c r="Q193" s="17"/>
      <c r="R193" s="17"/>
      <c r="S193" s="17"/>
      <c r="T193" s="17"/>
      <c r="U193" s="17"/>
    </row>
    <row r="194" spans="1:21" ht="15.75" customHeight="1" x14ac:dyDescent="0.35">
      <c r="A194" s="17"/>
      <c r="B194" s="17"/>
      <c r="C194" s="17"/>
      <c r="D194" s="17"/>
      <c r="E194" s="17"/>
      <c r="F194" s="17"/>
      <c r="G194" s="17"/>
      <c r="H194" s="17"/>
      <c r="I194" s="17"/>
      <c r="J194" s="17"/>
      <c r="K194" s="17"/>
      <c r="L194" s="17"/>
      <c r="M194" s="17"/>
      <c r="N194" s="17"/>
      <c r="O194" s="17"/>
      <c r="P194" s="17"/>
      <c r="Q194" s="17"/>
      <c r="R194" s="17"/>
      <c r="S194" s="17"/>
      <c r="T194" s="17"/>
      <c r="U194" s="17"/>
    </row>
    <row r="195" spans="1:21" ht="15.75" customHeight="1" x14ac:dyDescent="0.35">
      <c r="A195" s="17"/>
      <c r="B195" s="17"/>
      <c r="C195" s="17"/>
      <c r="D195" s="17"/>
      <c r="E195" s="17"/>
      <c r="F195" s="17"/>
      <c r="G195" s="17"/>
      <c r="H195" s="17"/>
      <c r="I195" s="17"/>
      <c r="J195" s="17"/>
      <c r="K195" s="17"/>
      <c r="L195" s="17"/>
      <c r="M195" s="17"/>
      <c r="N195" s="17"/>
      <c r="O195" s="17"/>
      <c r="P195" s="17"/>
      <c r="Q195" s="17"/>
      <c r="R195" s="17"/>
      <c r="S195" s="17"/>
      <c r="T195" s="17"/>
      <c r="U195" s="17"/>
    </row>
    <row r="196" spans="1:21" ht="15.75" customHeight="1" x14ac:dyDescent="0.35">
      <c r="A196" s="17"/>
      <c r="B196" s="17"/>
      <c r="C196" s="17"/>
      <c r="D196" s="17"/>
      <c r="E196" s="17"/>
      <c r="F196" s="17"/>
      <c r="G196" s="17"/>
      <c r="H196" s="17"/>
      <c r="I196" s="17"/>
      <c r="J196" s="17"/>
      <c r="K196" s="17"/>
      <c r="L196" s="17"/>
      <c r="M196" s="17"/>
      <c r="N196" s="17"/>
      <c r="O196" s="17"/>
      <c r="P196" s="17"/>
      <c r="Q196" s="17"/>
      <c r="R196" s="17"/>
      <c r="S196" s="17"/>
      <c r="T196" s="17"/>
      <c r="U196" s="17"/>
    </row>
    <row r="197" spans="1:21" ht="15.75" customHeight="1" x14ac:dyDescent="0.35">
      <c r="A197" s="17"/>
      <c r="B197" s="17"/>
      <c r="C197" s="17"/>
      <c r="D197" s="17"/>
      <c r="E197" s="17"/>
      <c r="F197" s="17"/>
      <c r="G197" s="17"/>
      <c r="H197" s="17"/>
      <c r="I197" s="17"/>
      <c r="J197" s="17"/>
      <c r="K197" s="17"/>
      <c r="L197" s="17"/>
      <c r="M197" s="17"/>
      <c r="N197" s="17"/>
      <c r="O197" s="17"/>
      <c r="P197" s="17"/>
      <c r="Q197" s="17"/>
      <c r="R197" s="17"/>
      <c r="S197" s="17"/>
      <c r="T197" s="17"/>
      <c r="U197" s="17"/>
    </row>
    <row r="198" spans="1:21" ht="15.75" customHeight="1" x14ac:dyDescent="0.35">
      <c r="A198" s="17"/>
      <c r="B198" s="17"/>
      <c r="C198" s="17"/>
      <c r="D198" s="17"/>
      <c r="E198" s="17"/>
      <c r="F198" s="17"/>
      <c r="G198" s="17"/>
      <c r="H198" s="17"/>
      <c r="I198" s="17"/>
      <c r="J198" s="17"/>
      <c r="K198" s="17"/>
      <c r="L198" s="17"/>
      <c r="M198" s="17"/>
      <c r="N198" s="17"/>
      <c r="O198" s="17"/>
      <c r="P198" s="17"/>
      <c r="Q198" s="17"/>
      <c r="R198" s="17"/>
      <c r="S198" s="17"/>
      <c r="T198" s="17"/>
      <c r="U198" s="17"/>
    </row>
    <row r="199" spans="1:21" ht="15.75" customHeight="1" x14ac:dyDescent="0.35">
      <c r="A199" s="17"/>
      <c r="B199" s="17"/>
      <c r="C199" s="17"/>
      <c r="D199" s="17"/>
      <c r="E199" s="17"/>
      <c r="F199" s="17"/>
      <c r="G199" s="17"/>
      <c r="H199" s="17"/>
      <c r="I199" s="17"/>
      <c r="J199" s="17"/>
      <c r="K199" s="17"/>
      <c r="L199" s="17"/>
      <c r="M199" s="17"/>
      <c r="N199" s="17"/>
      <c r="O199" s="17"/>
      <c r="P199" s="17"/>
      <c r="Q199" s="17"/>
      <c r="R199" s="17"/>
      <c r="S199" s="17"/>
      <c r="T199" s="17"/>
      <c r="U199" s="17"/>
    </row>
    <row r="200" spans="1:21" ht="15.75" customHeight="1" x14ac:dyDescent="0.35">
      <c r="A200" s="17"/>
      <c r="B200" s="17"/>
      <c r="C200" s="17"/>
      <c r="D200" s="17"/>
      <c r="E200" s="17"/>
      <c r="F200" s="17"/>
      <c r="G200" s="17"/>
      <c r="H200" s="17"/>
      <c r="I200" s="17"/>
      <c r="J200" s="17"/>
      <c r="K200" s="17"/>
      <c r="L200" s="17"/>
      <c r="M200" s="17"/>
      <c r="N200" s="17"/>
      <c r="O200" s="17"/>
      <c r="P200" s="17"/>
      <c r="Q200" s="17"/>
      <c r="R200" s="17"/>
      <c r="S200" s="17"/>
      <c r="T200" s="17"/>
      <c r="U200" s="17"/>
    </row>
    <row r="201" spans="1:21" ht="15.75" customHeight="1" x14ac:dyDescent="0.35">
      <c r="A201" s="17"/>
      <c r="B201" s="17"/>
      <c r="C201" s="17"/>
      <c r="D201" s="17"/>
      <c r="E201" s="17"/>
      <c r="F201" s="17"/>
      <c r="G201" s="17"/>
      <c r="H201" s="17"/>
      <c r="I201" s="17"/>
      <c r="J201" s="17"/>
      <c r="K201" s="17"/>
      <c r="L201" s="17"/>
      <c r="M201" s="17"/>
      <c r="N201" s="17"/>
      <c r="O201" s="17"/>
      <c r="P201" s="17"/>
      <c r="Q201" s="17"/>
      <c r="R201" s="17"/>
      <c r="S201" s="17"/>
      <c r="T201" s="17"/>
      <c r="U201" s="17"/>
    </row>
    <row r="202" spans="1:21" ht="15.75" customHeight="1" x14ac:dyDescent="0.35">
      <c r="A202" s="17"/>
      <c r="B202" s="17"/>
      <c r="C202" s="17"/>
      <c r="D202" s="17"/>
      <c r="E202" s="17"/>
      <c r="F202" s="17"/>
      <c r="G202" s="17"/>
      <c r="H202" s="17"/>
      <c r="I202" s="17"/>
      <c r="J202" s="17"/>
      <c r="K202" s="17"/>
      <c r="L202" s="17"/>
      <c r="M202" s="17"/>
      <c r="N202" s="17"/>
      <c r="O202" s="17"/>
      <c r="P202" s="17"/>
      <c r="Q202" s="17"/>
      <c r="R202" s="17"/>
      <c r="S202" s="17"/>
      <c r="T202" s="17"/>
      <c r="U202" s="17"/>
    </row>
    <row r="203" spans="1:21" ht="15.75" customHeight="1" x14ac:dyDescent="0.35">
      <c r="A203" s="17"/>
      <c r="B203" s="17"/>
      <c r="C203" s="17"/>
      <c r="D203" s="17"/>
      <c r="E203" s="17"/>
      <c r="F203" s="17"/>
      <c r="G203" s="17"/>
      <c r="H203" s="17"/>
      <c r="I203" s="17"/>
      <c r="J203" s="17"/>
      <c r="K203" s="17"/>
      <c r="L203" s="17"/>
      <c r="M203" s="17"/>
      <c r="N203" s="17"/>
      <c r="O203" s="17"/>
      <c r="P203" s="17"/>
      <c r="Q203" s="17"/>
      <c r="R203" s="17"/>
      <c r="S203" s="17"/>
      <c r="T203" s="17"/>
      <c r="U203" s="17"/>
    </row>
    <row r="204" spans="1:21" ht="15.75" customHeight="1" x14ac:dyDescent="0.35">
      <c r="A204" s="17"/>
      <c r="B204" s="17"/>
      <c r="C204" s="17"/>
      <c r="D204" s="17"/>
      <c r="E204" s="17"/>
      <c r="F204" s="17"/>
      <c r="G204" s="17"/>
      <c r="H204" s="17"/>
      <c r="I204" s="17"/>
      <c r="J204" s="17"/>
      <c r="K204" s="17"/>
      <c r="L204" s="17"/>
      <c r="M204" s="17"/>
      <c r="N204" s="17"/>
      <c r="O204" s="17"/>
      <c r="P204" s="17"/>
      <c r="Q204" s="17"/>
      <c r="R204" s="17"/>
      <c r="S204" s="17"/>
      <c r="T204" s="17"/>
      <c r="U204" s="17"/>
    </row>
    <row r="205" spans="1:21" ht="15.75" customHeight="1" x14ac:dyDescent="0.35">
      <c r="A205" s="17"/>
      <c r="B205" s="17"/>
      <c r="C205" s="17"/>
      <c r="D205" s="17"/>
      <c r="E205" s="17"/>
      <c r="F205" s="17"/>
      <c r="G205" s="17"/>
      <c r="H205" s="17"/>
      <c r="I205" s="17"/>
      <c r="J205" s="17"/>
      <c r="K205" s="17"/>
      <c r="L205" s="17"/>
      <c r="M205" s="17"/>
      <c r="N205" s="17"/>
      <c r="O205" s="17"/>
      <c r="P205" s="17"/>
      <c r="Q205" s="17"/>
      <c r="R205" s="17"/>
      <c r="S205" s="17"/>
      <c r="T205" s="17"/>
      <c r="U205" s="17"/>
    </row>
    <row r="206" spans="1:21" ht="15.75" customHeight="1" x14ac:dyDescent="0.35">
      <c r="A206" s="17"/>
      <c r="B206" s="17"/>
      <c r="C206" s="17"/>
      <c r="D206" s="17"/>
      <c r="E206" s="17"/>
      <c r="F206" s="17"/>
      <c r="G206" s="17"/>
      <c r="H206" s="17"/>
      <c r="I206" s="17"/>
      <c r="J206" s="17"/>
      <c r="K206" s="17"/>
      <c r="L206" s="17"/>
      <c r="M206" s="17"/>
      <c r="N206" s="17"/>
      <c r="O206" s="17"/>
      <c r="P206" s="17"/>
      <c r="Q206" s="17"/>
      <c r="R206" s="17"/>
      <c r="S206" s="17"/>
      <c r="T206" s="17"/>
      <c r="U206" s="17"/>
    </row>
    <row r="207" spans="1:21" ht="15.75" customHeight="1" x14ac:dyDescent="0.35">
      <c r="A207" s="17"/>
      <c r="B207" s="17"/>
      <c r="C207" s="17"/>
      <c r="D207" s="17"/>
      <c r="E207" s="17"/>
      <c r="F207" s="17"/>
      <c r="G207" s="17"/>
      <c r="H207" s="17"/>
      <c r="I207" s="17"/>
      <c r="J207" s="17"/>
      <c r="K207" s="17"/>
      <c r="L207" s="17"/>
      <c r="M207" s="17"/>
      <c r="N207" s="17"/>
      <c r="O207" s="17"/>
      <c r="P207" s="17"/>
      <c r="Q207" s="17"/>
      <c r="R207" s="17"/>
      <c r="S207" s="17"/>
      <c r="T207" s="17"/>
      <c r="U207" s="17"/>
    </row>
    <row r="208" spans="1:21" ht="15.75" customHeight="1" x14ac:dyDescent="0.35">
      <c r="A208" s="17"/>
      <c r="B208" s="17"/>
      <c r="C208" s="17"/>
      <c r="D208" s="17"/>
      <c r="E208" s="17"/>
      <c r="F208" s="17"/>
      <c r="G208" s="17"/>
      <c r="H208" s="17"/>
      <c r="I208" s="17"/>
      <c r="J208" s="17"/>
      <c r="K208" s="17"/>
      <c r="L208" s="17"/>
      <c r="M208" s="17"/>
      <c r="N208" s="17"/>
      <c r="O208" s="17"/>
      <c r="P208" s="17"/>
      <c r="Q208" s="17"/>
      <c r="R208" s="17"/>
      <c r="S208" s="17"/>
      <c r="T208" s="17"/>
      <c r="U208" s="17"/>
    </row>
    <row r="209" spans="1:21" ht="15.75" customHeight="1" x14ac:dyDescent="0.35">
      <c r="A209" s="17"/>
      <c r="B209" s="17"/>
      <c r="C209" s="17"/>
      <c r="D209" s="17"/>
      <c r="E209" s="17"/>
      <c r="F209" s="17"/>
      <c r="G209" s="17"/>
      <c r="H209" s="17"/>
      <c r="I209" s="17"/>
      <c r="J209" s="17"/>
      <c r="K209" s="17"/>
      <c r="L209" s="17"/>
      <c r="M209" s="17"/>
      <c r="N209" s="17"/>
      <c r="O209" s="17"/>
      <c r="P209" s="17"/>
      <c r="Q209" s="17"/>
      <c r="R209" s="17"/>
      <c r="S209" s="17"/>
      <c r="T209" s="17"/>
      <c r="U209" s="17"/>
    </row>
    <row r="210" spans="1:21" ht="15.75" customHeight="1" x14ac:dyDescent="0.35">
      <c r="A210" s="17"/>
      <c r="B210" s="17"/>
      <c r="C210" s="17"/>
      <c r="D210" s="17"/>
      <c r="E210" s="17"/>
      <c r="F210" s="17"/>
      <c r="G210" s="17"/>
      <c r="H210" s="17"/>
      <c r="I210" s="17"/>
      <c r="J210" s="17"/>
      <c r="K210" s="17"/>
      <c r="L210" s="17"/>
      <c r="M210" s="17"/>
      <c r="N210" s="17"/>
      <c r="O210" s="17"/>
      <c r="P210" s="17"/>
      <c r="Q210" s="17"/>
      <c r="R210" s="17"/>
      <c r="S210" s="17"/>
      <c r="T210" s="17"/>
      <c r="U210" s="17"/>
    </row>
    <row r="211" spans="1:21" ht="15.75" customHeight="1" x14ac:dyDescent="0.35">
      <c r="A211" s="17"/>
      <c r="B211" s="17"/>
      <c r="C211" s="17"/>
      <c r="D211" s="17"/>
      <c r="E211" s="17"/>
      <c r="F211" s="17"/>
      <c r="G211" s="17"/>
      <c r="H211" s="17"/>
      <c r="I211" s="17"/>
      <c r="J211" s="17"/>
      <c r="K211" s="17"/>
      <c r="L211" s="17"/>
      <c r="M211" s="17"/>
      <c r="N211" s="17"/>
      <c r="O211" s="17"/>
      <c r="P211" s="17"/>
      <c r="Q211" s="17"/>
      <c r="R211" s="17"/>
      <c r="S211" s="17"/>
      <c r="T211" s="17"/>
      <c r="U211" s="17"/>
    </row>
    <row r="212" spans="1:21" ht="15.75" customHeight="1" x14ac:dyDescent="0.35">
      <c r="A212" s="17"/>
      <c r="B212" s="17"/>
      <c r="C212" s="17"/>
      <c r="D212" s="17"/>
      <c r="E212" s="17"/>
      <c r="F212" s="17"/>
      <c r="G212" s="17"/>
      <c r="H212" s="17"/>
      <c r="I212" s="17"/>
      <c r="J212" s="17"/>
      <c r="K212" s="17"/>
      <c r="L212" s="17"/>
      <c r="M212" s="17"/>
      <c r="N212" s="17"/>
      <c r="O212" s="17"/>
      <c r="P212" s="17"/>
      <c r="Q212" s="17"/>
      <c r="R212" s="17"/>
      <c r="S212" s="17"/>
      <c r="T212" s="17"/>
      <c r="U212" s="17"/>
    </row>
    <row r="213" spans="1:21" ht="15.75" customHeight="1" x14ac:dyDescent="0.35">
      <c r="A213" s="17"/>
      <c r="B213" s="17"/>
      <c r="C213" s="17"/>
      <c r="D213" s="17"/>
      <c r="E213" s="17"/>
      <c r="F213" s="17"/>
      <c r="G213" s="17"/>
      <c r="H213" s="17"/>
      <c r="I213" s="17"/>
      <c r="J213" s="17"/>
      <c r="K213" s="17"/>
      <c r="L213" s="17"/>
      <c r="M213" s="17"/>
      <c r="N213" s="17"/>
      <c r="O213" s="17"/>
      <c r="P213" s="17"/>
      <c r="Q213" s="17"/>
      <c r="R213" s="17"/>
      <c r="S213" s="17"/>
      <c r="T213" s="17"/>
      <c r="U213" s="17"/>
    </row>
    <row r="214" spans="1:21" ht="15.75" customHeight="1" x14ac:dyDescent="0.35">
      <c r="A214" s="17"/>
      <c r="B214" s="17"/>
      <c r="C214" s="17"/>
      <c r="D214" s="17"/>
      <c r="E214" s="17"/>
      <c r="F214" s="17"/>
      <c r="G214" s="17"/>
      <c r="H214" s="17"/>
      <c r="I214" s="17"/>
      <c r="J214" s="17"/>
      <c r="K214" s="17"/>
      <c r="L214" s="17"/>
      <c r="M214" s="17"/>
      <c r="N214" s="17"/>
      <c r="O214" s="17"/>
      <c r="P214" s="17"/>
      <c r="Q214" s="17"/>
      <c r="R214" s="17"/>
      <c r="S214" s="17"/>
      <c r="T214" s="17"/>
      <c r="U214" s="17"/>
    </row>
    <row r="215" spans="1:21" ht="15.75" customHeight="1" x14ac:dyDescent="0.35">
      <c r="A215" s="17"/>
      <c r="B215" s="17"/>
      <c r="C215" s="17"/>
      <c r="D215" s="17"/>
      <c r="E215" s="17"/>
      <c r="F215" s="17"/>
      <c r="G215" s="17"/>
      <c r="H215" s="17"/>
      <c r="I215" s="17"/>
      <c r="J215" s="17"/>
      <c r="K215" s="17"/>
      <c r="L215" s="17"/>
      <c r="M215" s="17"/>
      <c r="N215" s="17"/>
      <c r="O215" s="17"/>
      <c r="P215" s="17"/>
      <c r="Q215" s="17"/>
      <c r="R215" s="17"/>
      <c r="S215" s="17"/>
      <c r="T215" s="17"/>
      <c r="U215" s="17"/>
    </row>
    <row r="216" spans="1:21" ht="15.75" customHeight="1" x14ac:dyDescent="0.35">
      <c r="A216" s="17"/>
      <c r="B216" s="17"/>
      <c r="C216" s="17"/>
      <c r="D216" s="17"/>
      <c r="E216" s="17"/>
      <c r="F216" s="17"/>
      <c r="G216" s="17"/>
      <c r="H216" s="17"/>
      <c r="I216" s="17"/>
      <c r="J216" s="17"/>
      <c r="K216" s="17"/>
      <c r="L216" s="17"/>
      <c r="M216" s="17"/>
      <c r="N216" s="17"/>
      <c r="O216" s="17"/>
      <c r="P216" s="17"/>
      <c r="Q216" s="17"/>
      <c r="R216" s="17"/>
      <c r="S216" s="17"/>
      <c r="T216" s="17"/>
      <c r="U216" s="17"/>
    </row>
    <row r="217" spans="1:21" ht="15.75" customHeight="1" x14ac:dyDescent="0.35">
      <c r="A217" s="17"/>
      <c r="B217" s="17"/>
      <c r="C217" s="17"/>
      <c r="D217" s="17"/>
      <c r="E217" s="17"/>
      <c r="F217" s="17"/>
      <c r="G217" s="17"/>
      <c r="H217" s="17"/>
      <c r="I217" s="17"/>
      <c r="J217" s="17"/>
      <c r="K217" s="17"/>
      <c r="L217" s="17"/>
      <c r="M217" s="17"/>
      <c r="N217" s="17"/>
      <c r="O217" s="17"/>
      <c r="P217" s="17"/>
      <c r="Q217" s="17"/>
      <c r="R217" s="17"/>
      <c r="S217" s="17"/>
      <c r="T217" s="17"/>
      <c r="U217" s="17"/>
    </row>
    <row r="218" spans="1:21" ht="15.75" customHeight="1" x14ac:dyDescent="0.35">
      <c r="A218" s="17"/>
      <c r="B218" s="17"/>
      <c r="C218" s="17"/>
      <c r="D218" s="17"/>
      <c r="E218" s="17"/>
      <c r="F218" s="17"/>
      <c r="G218" s="17"/>
      <c r="H218" s="17"/>
      <c r="I218" s="17"/>
      <c r="J218" s="17"/>
      <c r="K218" s="17"/>
      <c r="L218" s="17"/>
      <c r="M218" s="17"/>
      <c r="N218" s="17"/>
      <c r="O218" s="17"/>
      <c r="P218" s="17"/>
      <c r="Q218" s="17"/>
      <c r="R218" s="17"/>
      <c r="S218" s="17"/>
      <c r="T218" s="17"/>
      <c r="U218" s="17"/>
    </row>
    <row r="219" spans="1:21" ht="15.75" customHeight="1" x14ac:dyDescent="0.35">
      <c r="A219" s="17"/>
      <c r="B219" s="17"/>
      <c r="C219" s="17"/>
      <c r="D219" s="17"/>
      <c r="E219" s="17"/>
      <c r="F219" s="17"/>
      <c r="G219" s="17"/>
      <c r="H219" s="17"/>
      <c r="I219" s="17"/>
      <c r="J219" s="17"/>
      <c r="K219" s="17"/>
      <c r="L219" s="17"/>
      <c r="M219" s="17"/>
      <c r="N219" s="17"/>
      <c r="O219" s="17"/>
      <c r="P219" s="17"/>
      <c r="Q219" s="17"/>
      <c r="R219" s="17"/>
      <c r="S219" s="17"/>
      <c r="T219" s="17"/>
      <c r="U219" s="17"/>
    </row>
    <row r="220" spans="1:21" ht="15.75" customHeight="1" x14ac:dyDescent="0.35">
      <c r="A220" s="17"/>
      <c r="B220" s="17"/>
      <c r="C220" s="17"/>
      <c r="D220" s="17"/>
      <c r="E220" s="17"/>
      <c r="F220" s="17"/>
      <c r="G220" s="17"/>
      <c r="H220" s="17"/>
      <c r="I220" s="17"/>
      <c r="J220" s="17"/>
      <c r="K220" s="17"/>
      <c r="L220" s="17"/>
      <c r="M220" s="17"/>
      <c r="N220" s="17"/>
      <c r="O220" s="17"/>
      <c r="P220" s="17"/>
      <c r="Q220" s="17"/>
      <c r="R220" s="17"/>
      <c r="S220" s="17"/>
      <c r="T220" s="17"/>
      <c r="U220" s="17"/>
    </row>
    <row r="221" spans="1:21" ht="15.75" customHeight="1" x14ac:dyDescent="0.35"/>
    <row r="222" spans="1:21" ht="15.75" customHeight="1" x14ac:dyDescent="0.35"/>
    <row r="223" spans="1:21" ht="15.75" customHeight="1" x14ac:dyDescent="0.35"/>
    <row r="224" spans="1:21"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row r="1000" ht="15.75" customHeight="1" x14ac:dyDescent="0.35"/>
  </sheetData>
  <mergeCells count="2">
    <mergeCell ref="A7:L8"/>
    <mergeCell ref="A12:L13"/>
  </mergeCells>
  <pageMargins left="0.7" right="0.7" top="0.75" bottom="0.75" header="0" footer="0"/>
  <pageSetup scale="90" orientation="landscape"/>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BFBB87-A2E1-472A-86F8-FE1935539503}">
  <dimension ref="A1:DE998"/>
  <sheetViews>
    <sheetView showGridLines="0" tabSelected="1" zoomScaleNormal="100" workbookViewId="0">
      <pane xSplit="9" ySplit="1" topLeftCell="J77" activePane="bottomRight" state="frozen"/>
      <selection pane="topRight" activeCell="H1" sqref="H1"/>
      <selection pane="bottomLeft" activeCell="C2" sqref="C2"/>
      <selection pane="bottomRight" activeCell="AS29" sqref="AS29"/>
    </sheetView>
  </sheetViews>
  <sheetFormatPr baseColWidth="10" defaultColWidth="14.453125" defaultRowHeight="43.5" customHeight="1" x14ac:dyDescent="0.3"/>
  <cols>
    <col min="1" max="1" width="3.453125" style="318" customWidth="1"/>
    <col min="2" max="2" width="4.54296875" style="292" customWidth="1"/>
    <col min="3" max="3" width="9.1796875" style="318" customWidth="1"/>
    <col min="4" max="4" width="11.7265625" style="318" customWidth="1"/>
    <col min="5" max="5" width="13.26953125" style="318" customWidth="1"/>
    <col min="6" max="6" width="5.81640625" style="318" customWidth="1"/>
    <col min="7" max="7" width="9.453125" style="516" customWidth="1"/>
    <col min="8" max="8" width="18.1796875" style="516" customWidth="1"/>
    <col min="9" max="9" width="30.1796875" style="318" customWidth="1"/>
    <col min="10" max="10" width="57" style="318" customWidth="1"/>
    <col min="11" max="11" width="57.54296875" style="318" customWidth="1"/>
    <col min="12" max="12" width="28.81640625" style="335" customWidth="1"/>
    <col min="13" max="13" width="14.1796875" style="292" customWidth="1"/>
    <col min="14" max="14" width="12.453125" style="335" customWidth="1"/>
    <col min="15" max="15" width="12.81640625" style="292" customWidth="1"/>
    <col min="16" max="16" width="59.7265625" style="292" customWidth="1"/>
    <col min="17" max="17" width="9" style="292" customWidth="1"/>
    <col min="18" max="18" width="9.81640625" style="292" customWidth="1"/>
    <col min="19" max="19" width="12.54296875" style="292" customWidth="1"/>
    <col min="20" max="20" width="10.1796875" style="292" customWidth="1"/>
    <col min="21" max="21" width="10" style="292" customWidth="1"/>
    <col min="22" max="22" width="13.1796875" style="292" customWidth="1"/>
    <col min="23" max="23" width="8" style="292" customWidth="1"/>
    <col min="24" max="24" width="11.453125" style="292" customWidth="1"/>
    <col min="25" max="25" width="9.54296875" style="292" customWidth="1"/>
    <col min="26" max="26" width="10" style="292" customWidth="1"/>
    <col min="27" max="27" width="33.7265625" style="292" customWidth="1"/>
    <col min="28" max="28" width="18.453125" style="292" customWidth="1"/>
    <col min="29" max="29" width="22.36328125" style="323" customWidth="1"/>
    <col min="30" max="30" width="14" style="323" customWidth="1"/>
    <col min="31" max="31" width="14.453125" style="323"/>
    <col min="32" max="32" width="23.1796875" style="323" customWidth="1"/>
    <col min="33" max="33" width="19.54296875" style="292" customWidth="1"/>
    <col min="34" max="34" width="10.54296875" style="292" customWidth="1"/>
    <col min="35" max="35" width="17.81640625" style="292" customWidth="1"/>
    <col min="36" max="36" width="10.81640625" style="292" customWidth="1"/>
    <col min="37" max="37" width="13.54296875" style="292" customWidth="1"/>
    <col min="38" max="38" width="10.81640625" style="292" customWidth="1"/>
    <col min="39" max="39" width="15.54296875" style="292" customWidth="1"/>
    <col min="40" max="40" width="10.81640625" style="292" customWidth="1"/>
    <col min="41" max="41" width="15.54296875" style="292" customWidth="1"/>
    <col min="42" max="42" width="15.453125" style="292" customWidth="1"/>
    <col min="43" max="43" width="13.453125" style="292" customWidth="1"/>
    <col min="44" max="44" width="15" style="292" customWidth="1"/>
    <col min="45" max="45" width="12.54296875" style="292" customWidth="1"/>
    <col min="46" max="46" width="14" style="292" customWidth="1"/>
    <col min="47" max="47" width="15.54296875" style="292" customWidth="1"/>
    <col min="48" max="48" width="15.453125" style="292" customWidth="1"/>
    <col min="49" max="49" width="14.1796875" style="292" customWidth="1"/>
    <col min="50" max="50" width="15.1796875" style="292" customWidth="1"/>
    <col min="51" max="51" width="14.1796875" style="292" customWidth="1"/>
    <col min="52" max="52" width="15.453125" style="292" customWidth="1"/>
    <col min="53" max="53" width="14.453125" style="292" customWidth="1"/>
    <col min="54" max="54" width="15.453125" style="292" customWidth="1"/>
    <col min="55" max="55" width="14.453125" style="292" customWidth="1"/>
    <col min="56" max="56" width="15.453125" style="292" customWidth="1"/>
    <col min="57" max="57" width="14.453125" style="292" customWidth="1"/>
    <col min="58" max="58" width="15.453125" style="292" customWidth="1"/>
    <col min="59" max="59" width="14.453125" style="292" customWidth="1"/>
    <col min="60" max="60" width="25" style="292" customWidth="1"/>
    <col min="61" max="61" width="14.453125" style="292" customWidth="1"/>
    <col min="62" max="62" width="15.54296875" style="292" customWidth="1"/>
    <col min="63" max="63" width="10.81640625" style="292" customWidth="1"/>
    <col min="64" max="73" width="9.54296875" style="292" customWidth="1"/>
    <col min="74" max="108" width="14.54296875" style="292" customWidth="1"/>
    <col min="109" max="16384" width="14.453125" style="292"/>
  </cols>
  <sheetData>
    <row r="1" spans="1:109" ht="64.5" customHeight="1" x14ac:dyDescent="0.3">
      <c r="A1" s="613" t="s">
        <v>12</v>
      </c>
      <c r="B1" s="613" t="s">
        <v>13</v>
      </c>
      <c r="C1" s="613" t="s">
        <v>14</v>
      </c>
      <c r="D1" s="613" t="s">
        <v>15</v>
      </c>
      <c r="E1" s="613" t="s">
        <v>16</v>
      </c>
      <c r="F1" s="613" t="s">
        <v>17</v>
      </c>
      <c r="G1" s="602" t="s">
        <v>836</v>
      </c>
      <c r="H1" s="602" t="s">
        <v>1117</v>
      </c>
      <c r="I1" s="614" t="s">
        <v>18</v>
      </c>
      <c r="J1" s="726" t="s">
        <v>19</v>
      </c>
      <c r="K1" s="726" t="s">
        <v>20</v>
      </c>
      <c r="L1" s="759" t="s">
        <v>21</v>
      </c>
      <c r="M1" s="614" t="s">
        <v>539</v>
      </c>
      <c r="N1" s="759" t="s">
        <v>24</v>
      </c>
      <c r="O1" s="615" t="s">
        <v>1118</v>
      </c>
      <c r="P1" s="615" t="s">
        <v>26</v>
      </c>
      <c r="Q1" s="615" t="s">
        <v>27</v>
      </c>
      <c r="R1" s="615" t="s">
        <v>28</v>
      </c>
      <c r="S1" s="614" t="s">
        <v>29</v>
      </c>
      <c r="T1" s="614" t="s">
        <v>30</v>
      </c>
      <c r="U1" s="614" t="s">
        <v>31</v>
      </c>
      <c r="V1" s="614" t="s">
        <v>32</v>
      </c>
      <c r="W1" s="614" t="s">
        <v>33</v>
      </c>
      <c r="X1" s="614" t="s">
        <v>34</v>
      </c>
      <c r="Y1" s="614" t="s">
        <v>35</v>
      </c>
      <c r="Z1" s="614" t="s">
        <v>36</v>
      </c>
      <c r="AA1" s="614" t="s">
        <v>37</v>
      </c>
      <c r="AB1" s="614" t="s">
        <v>38</v>
      </c>
      <c r="AC1" s="616" t="s">
        <v>40</v>
      </c>
      <c r="AD1" s="616" t="s">
        <v>41</v>
      </c>
      <c r="AE1" s="617" t="s">
        <v>1119</v>
      </c>
      <c r="AF1" s="616" t="s">
        <v>43</v>
      </c>
      <c r="AG1" s="618" t="s">
        <v>44</v>
      </c>
      <c r="AH1" s="618" t="s">
        <v>45</v>
      </c>
      <c r="AI1" s="618" t="s">
        <v>46</v>
      </c>
      <c r="AJ1" s="618" t="s">
        <v>47</v>
      </c>
      <c r="AK1" s="619" t="s">
        <v>1120</v>
      </c>
      <c r="AL1" s="619" t="s">
        <v>1121</v>
      </c>
      <c r="AM1" s="618" t="s">
        <v>50</v>
      </c>
      <c r="AN1" s="618" t="s">
        <v>51</v>
      </c>
      <c r="AO1" s="620" t="s">
        <v>52</v>
      </c>
      <c r="AP1" s="620" t="s">
        <v>53</v>
      </c>
      <c r="AQ1" s="620" t="s">
        <v>54</v>
      </c>
      <c r="AR1" s="620" t="s">
        <v>55</v>
      </c>
      <c r="AS1" s="620" t="s">
        <v>56</v>
      </c>
      <c r="AT1" s="620" t="s">
        <v>1122</v>
      </c>
      <c r="AU1" s="620" t="s">
        <v>1123</v>
      </c>
      <c r="AV1" s="621" t="s">
        <v>59</v>
      </c>
      <c r="AW1" s="621" t="s">
        <v>60</v>
      </c>
      <c r="AX1" s="620" t="s">
        <v>1124</v>
      </c>
      <c r="AY1" s="620" t="s">
        <v>1125</v>
      </c>
      <c r="AZ1" s="620" t="s">
        <v>1126</v>
      </c>
      <c r="BA1" s="620" t="s">
        <v>1127</v>
      </c>
      <c r="BB1" s="620" t="s">
        <v>1128</v>
      </c>
      <c r="BC1" s="620" t="s">
        <v>1129</v>
      </c>
      <c r="BD1" s="620" t="s">
        <v>1130</v>
      </c>
      <c r="BE1" s="620" t="s">
        <v>1131</v>
      </c>
      <c r="BF1" s="620" t="s">
        <v>1132</v>
      </c>
      <c r="BG1" s="620" t="s">
        <v>1133</v>
      </c>
      <c r="BH1" s="620" t="s">
        <v>1134</v>
      </c>
      <c r="BI1" s="620" t="s">
        <v>1135</v>
      </c>
      <c r="BJ1" s="620" t="s">
        <v>1136</v>
      </c>
      <c r="BK1" s="620" t="s">
        <v>1137</v>
      </c>
      <c r="BL1" s="622" t="s">
        <v>67</v>
      </c>
      <c r="BM1" s="622" t="s">
        <v>68</v>
      </c>
      <c r="BN1" s="622" t="s">
        <v>69</v>
      </c>
      <c r="BO1" s="622" t="s">
        <v>70</v>
      </c>
      <c r="BP1" s="622" t="s">
        <v>71</v>
      </c>
      <c r="BQ1" s="623" t="s">
        <v>1138</v>
      </c>
      <c r="BR1" s="623" t="s">
        <v>1139</v>
      </c>
      <c r="BS1" s="623" t="s">
        <v>1140</v>
      </c>
      <c r="BT1" s="623" t="s">
        <v>1141</v>
      </c>
      <c r="BU1" s="623" t="s">
        <v>1142</v>
      </c>
      <c r="BV1" s="624" t="s">
        <v>1143</v>
      </c>
      <c r="BW1" s="624" t="s">
        <v>1144</v>
      </c>
      <c r="BX1" s="624" t="s">
        <v>1145</v>
      </c>
      <c r="BY1" s="624" t="s">
        <v>1146</v>
      </c>
      <c r="BZ1" s="624" t="s">
        <v>1147</v>
      </c>
      <c r="CA1" s="625" t="s">
        <v>1148</v>
      </c>
      <c r="CB1" s="625" t="s">
        <v>1149</v>
      </c>
      <c r="CC1" s="625" t="s">
        <v>1150</v>
      </c>
      <c r="CD1" s="625" t="s">
        <v>1151</v>
      </c>
      <c r="CE1" s="625" t="s">
        <v>1152</v>
      </c>
      <c r="CF1" s="626" t="s">
        <v>1153</v>
      </c>
      <c r="CG1" s="626" t="s">
        <v>1154</v>
      </c>
      <c r="CH1" s="626" t="s">
        <v>1155</v>
      </c>
      <c r="CI1" s="626" t="s">
        <v>1156</v>
      </c>
      <c r="CJ1" s="626" t="s">
        <v>1157</v>
      </c>
      <c r="CK1" s="627" t="s">
        <v>1158</v>
      </c>
      <c r="CL1" s="627" t="s">
        <v>1159</v>
      </c>
      <c r="CM1" s="627" t="s">
        <v>1160</v>
      </c>
      <c r="CN1" s="627" t="s">
        <v>1161</v>
      </c>
      <c r="CO1" s="627" t="s">
        <v>1162</v>
      </c>
      <c r="CP1" s="628" t="s">
        <v>1163</v>
      </c>
      <c r="CQ1" s="628" t="s">
        <v>1164</v>
      </c>
      <c r="CR1" s="628" t="s">
        <v>1165</v>
      </c>
      <c r="CS1" s="628" t="s">
        <v>1166</v>
      </c>
      <c r="CT1" s="628" t="s">
        <v>1167</v>
      </c>
      <c r="CU1" s="629" t="s">
        <v>1168</v>
      </c>
      <c r="CV1" s="629" t="s">
        <v>1169</v>
      </c>
      <c r="CW1" s="629" t="s">
        <v>1170</v>
      </c>
      <c r="CX1" s="629" t="s">
        <v>1171</v>
      </c>
      <c r="CY1" s="629" t="s">
        <v>1172</v>
      </c>
      <c r="CZ1" s="630" t="s">
        <v>1173</v>
      </c>
      <c r="DA1" s="630" t="s">
        <v>1174</v>
      </c>
      <c r="DB1" s="630" t="s">
        <v>1175</v>
      </c>
      <c r="DC1" s="630" t="s">
        <v>1176</v>
      </c>
      <c r="DD1" s="630" t="s">
        <v>1177</v>
      </c>
    </row>
    <row r="2" spans="1:109" ht="117" customHeight="1" x14ac:dyDescent="0.3">
      <c r="A2" s="613">
        <v>6</v>
      </c>
      <c r="B2" s="631">
        <v>1</v>
      </c>
      <c r="C2" s="642" t="s">
        <v>97</v>
      </c>
      <c r="D2" s="642" t="s">
        <v>98</v>
      </c>
      <c r="E2" s="642" t="s">
        <v>839</v>
      </c>
      <c r="F2" s="642">
        <v>1</v>
      </c>
      <c r="G2" s="528"/>
      <c r="H2" s="528"/>
      <c r="I2" s="561" t="s">
        <v>100</v>
      </c>
      <c r="J2" s="561" t="s">
        <v>101</v>
      </c>
      <c r="K2" s="561" t="s">
        <v>1178</v>
      </c>
      <c r="L2" s="529" t="s">
        <v>103</v>
      </c>
      <c r="M2" s="521"/>
      <c r="N2" s="529" t="s">
        <v>104</v>
      </c>
      <c r="O2" s="692" t="s">
        <v>116</v>
      </c>
      <c r="P2" s="521"/>
      <c r="Q2" s="521"/>
      <c r="R2" s="521"/>
      <c r="S2" s="529" t="s">
        <v>107</v>
      </c>
      <c r="T2" s="633" t="s">
        <v>1194</v>
      </c>
      <c r="U2" s="529"/>
      <c r="V2" s="529"/>
      <c r="W2" s="529"/>
      <c r="X2" s="529"/>
      <c r="Y2" s="529"/>
      <c r="Z2" s="529"/>
      <c r="AA2" s="529" t="s">
        <v>121</v>
      </c>
      <c r="AB2" s="529" t="s">
        <v>110</v>
      </c>
      <c r="AC2" s="641">
        <f t="shared" ref="AC2:AC61" si="0">AD2+AE2+AF2</f>
        <v>130080</v>
      </c>
      <c r="AD2" s="641">
        <f t="shared" ref="AD2:AD61" si="1">AI2+AJ2</f>
        <v>130080</v>
      </c>
      <c r="AE2" s="641">
        <f t="shared" ref="AE2:AE61" si="2">AK2+AL2</f>
        <v>0</v>
      </c>
      <c r="AF2" s="641">
        <f t="shared" ref="AF2:AF61" si="3">(AM2+AN2)</f>
        <v>0</v>
      </c>
      <c r="AG2" s="641">
        <f t="shared" ref="AG2:AG61" si="4">AI2+AK2+AM2</f>
        <v>86080</v>
      </c>
      <c r="AH2" s="641">
        <f t="shared" ref="AH2:AH61" si="5">AJ2+AL2+AN2</f>
        <v>44000</v>
      </c>
      <c r="AI2" s="641">
        <f t="shared" ref="AI2:AI61" si="6">0.8*AR2</f>
        <v>86080</v>
      </c>
      <c r="AJ2" s="641">
        <f t="shared" ref="AJ2:AJ61" si="7">0.8*AS2</f>
        <v>44000</v>
      </c>
      <c r="AK2" s="641">
        <f t="shared" ref="AK2:AK61" si="8">0.8*AT2</f>
        <v>0</v>
      </c>
      <c r="AL2" s="641">
        <f t="shared" ref="AL2:AL61" si="9">0.8*AU2</f>
        <v>0</v>
      </c>
      <c r="AM2" s="641">
        <f t="shared" ref="AM2:AM61" si="10">AV2</f>
        <v>0</v>
      </c>
      <c r="AN2" s="641">
        <f t="shared" ref="AN2:AN61" si="11">AW2</f>
        <v>0</v>
      </c>
      <c r="AO2" s="634">
        <f t="shared" ref="AO2:AO61" si="12">AP2+AQ2</f>
        <v>162600</v>
      </c>
      <c r="AP2" s="634">
        <f t="shared" ref="AP2:AP61" si="13">AR2+AT2+AV2</f>
        <v>107600</v>
      </c>
      <c r="AQ2" s="634">
        <f t="shared" ref="AQ2:AQ61" si="14">AS2+AU2+AW2</f>
        <v>55000</v>
      </c>
      <c r="AR2" s="634">
        <f>Programme_2022!BL2*'Données de référence'!$B$3+Programme_2022!BM2*'Données de référence'!$B$2+Programme_2022!BN2*'Données de référence'!$B$4+Programme_2022!BO2</f>
        <v>107600</v>
      </c>
      <c r="AS2" s="634">
        <f t="shared" ref="AS2:AS61" si="15">BP2</f>
        <v>55000</v>
      </c>
      <c r="AT2" s="634">
        <f>Programme_2022!BQ2*'Données de référence'!$C$3+Programme_2022!BR2*'Données de référence'!$C$2+Programme_2022!BS2*'Données de référence'!$C$4+Programme_2022!BT2</f>
        <v>0</v>
      </c>
      <c r="AU2" s="634">
        <f t="shared" ref="AU2:AU61" si="16">BU2</f>
        <v>0</v>
      </c>
      <c r="AV2" s="635">
        <f>(AX2+AZ2+BB2+BD2+BF2+BH2+BJ2)*1.0385</f>
        <v>0</v>
      </c>
      <c r="AW2" s="635">
        <f>(AY2+BA2+BC2+BE2+BG2+BI2+BK2)*1.0385</f>
        <v>0</v>
      </c>
      <c r="AX2" s="634">
        <f>Programme_2022!BV2*'Données de référence'!$D$3+Programme_2022!BW2*'Données de référence'!$D$2+Programme_2022!BX2*'Données de référence'!$D$4+Programme_2022!BY2</f>
        <v>0</v>
      </c>
      <c r="AY2" s="634">
        <f t="shared" ref="AY2:AY61" si="17">BZ2</f>
        <v>0</v>
      </c>
      <c r="AZ2" s="634">
        <f>Programme_2022!CA2*'Données de référence'!$D$3+Programme_2022!CB2*'Données de référence'!$D$2+Programme_2022!CC2*'Données de référence'!$D$4+Programme_2022!CD2</f>
        <v>0</v>
      </c>
      <c r="BA2" s="634">
        <f t="shared" ref="BA2:BA61" si="18">CE2</f>
        <v>0</v>
      </c>
      <c r="BB2" s="634">
        <f>Programme_2022!CF2*'Données de référence'!$D$3+Programme_2022!CG2*'Données de référence'!$D$2+Programme_2022!CH2*'Données de référence'!$D$4+Programme_2022!CI2</f>
        <v>0</v>
      </c>
      <c r="BC2" s="634">
        <f t="shared" ref="BC2:BC61" si="19">CJ2</f>
        <v>0</v>
      </c>
      <c r="BD2" s="634">
        <f>Programme_2022!CK2*'Données de référence'!$D$3+Programme_2022!CL2*'Données de référence'!$D$2+Programme_2022!CM2*'Données de référence'!$D$4+Programme_2022!CN2</f>
        <v>0</v>
      </c>
      <c r="BE2" s="634">
        <f t="shared" ref="BE2:BE61" si="20">CO2</f>
        <v>0</v>
      </c>
      <c r="BF2" s="634">
        <f>Programme_2022!CP2*'Données de référence'!$D$3+Programme_2022!CQ2*'Données de référence'!$D$2+Programme_2022!CR2*'Données de référence'!$D$4+Programme_2022!CS2</f>
        <v>0</v>
      </c>
      <c r="BG2" s="634">
        <f t="shared" ref="BG2:BG61" si="21">CT2</f>
        <v>0</v>
      </c>
      <c r="BH2" s="634">
        <f>Programme_2022!CU2*'Données de référence'!$D$3+Programme_2022!CV2*'Données de référence'!$D$2+Programme_2022!CW2*'Données de référence'!$D$4+Programme_2022!CX2</f>
        <v>0</v>
      </c>
      <c r="BI2" s="634">
        <f t="shared" ref="BI2:BI61" si="22">CY2</f>
        <v>0</v>
      </c>
      <c r="BJ2" s="634">
        <f>Programme_2022!CZ2*'Données de référence'!$D$3+Programme_2022!DA2*'Données de référence'!$D$2+Programme_2022!DB2*'Données de référence'!$D$4+Programme_2022!DC2</f>
        <v>0</v>
      </c>
      <c r="BK2" s="634">
        <f t="shared" ref="BK2:BK61" si="23">DD2</f>
        <v>0</v>
      </c>
      <c r="BL2" s="636">
        <v>120</v>
      </c>
      <c r="BM2" s="636"/>
      <c r="BN2" s="636">
        <v>380</v>
      </c>
      <c r="BO2" s="636">
        <v>60000</v>
      </c>
      <c r="BP2" s="636">
        <v>55000</v>
      </c>
      <c r="BQ2" s="623"/>
      <c r="BR2" s="623"/>
      <c r="BS2" s="623"/>
      <c r="BT2" s="623"/>
      <c r="BU2" s="623"/>
      <c r="BV2" s="624"/>
      <c r="BW2" s="624"/>
      <c r="BX2" s="624"/>
      <c r="BY2" s="624"/>
      <c r="BZ2" s="624"/>
      <c r="CA2" s="625"/>
      <c r="CB2" s="625"/>
      <c r="CC2" s="625"/>
      <c r="CD2" s="625"/>
      <c r="CE2" s="625"/>
      <c r="CF2" s="626"/>
      <c r="CG2" s="626"/>
      <c r="CH2" s="626"/>
      <c r="CI2" s="626"/>
      <c r="CJ2" s="626"/>
      <c r="CK2" s="627"/>
      <c r="CL2" s="627"/>
      <c r="CM2" s="627"/>
      <c r="CN2" s="627"/>
      <c r="CO2" s="627"/>
      <c r="CP2" s="628"/>
      <c r="CQ2" s="628"/>
      <c r="CR2" s="628"/>
      <c r="CS2" s="628"/>
      <c r="CT2" s="628"/>
      <c r="CU2" s="629"/>
      <c r="CV2" s="629"/>
      <c r="CW2" s="629"/>
      <c r="CX2" s="629"/>
      <c r="CY2" s="629"/>
      <c r="CZ2" s="630"/>
      <c r="DA2" s="630"/>
      <c r="DB2" s="630"/>
      <c r="DC2" s="630"/>
      <c r="DD2" s="630"/>
      <c r="DE2" s="538"/>
    </row>
    <row r="3" spans="1:109" s="335" customFormat="1" ht="85.5" customHeight="1" x14ac:dyDescent="0.3">
      <c r="A3" s="642">
        <v>6</v>
      </c>
      <c r="B3" s="632">
        <v>1</v>
      </c>
      <c r="C3" s="642" t="s">
        <v>97</v>
      </c>
      <c r="D3" s="642" t="s">
        <v>98</v>
      </c>
      <c r="E3" s="642" t="s">
        <v>839</v>
      </c>
      <c r="F3" s="642">
        <v>2</v>
      </c>
      <c r="G3" s="528"/>
      <c r="H3" s="528"/>
      <c r="I3" s="561" t="s">
        <v>843</v>
      </c>
      <c r="J3" s="561" t="s">
        <v>844</v>
      </c>
      <c r="K3" s="561" t="s">
        <v>1179</v>
      </c>
      <c r="L3" s="529" t="s">
        <v>103</v>
      </c>
      <c r="M3" s="529"/>
      <c r="N3" s="529" t="s">
        <v>104</v>
      </c>
      <c r="O3" s="692" t="s">
        <v>116</v>
      </c>
      <c r="P3" s="529"/>
      <c r="Q3" s="529"/>
      <c r="R3" s="529"/>
      <c r="S3" s="529" t="s">
        <v>107</v>
      </c>
      <c r="T3" s="633" t="s">
        <v>1194</v>
      </c>
      <c r="U3" s="529"/>
      <c r="V3" s="529"/>
      <c r="W3" s="529"/>
      <c r="X3" s="637"/>
      <c r="Y3" s="529"/>
      <c r="Z3" s="529"/>
      <c r="AA3" s="529" t="s">
        <v>109</v>
      </c>
      <c r="AB3" s="529" t="s">
        <v>110</v>
      </c>
      <c r="AC3" s="641">
        <f t="shared" si="0"/>
        <v>158784</v>
      </c>
      <c r="AD3" s="641">
        <f t="shared" si="1"/>
        <v>158784</v>
      </c>
      <c r="AE3" s="641">
        <f t="shared" si="2"/>
        <v>0</v>
      </c>
      <c r="AF3" s="641">
        <f t="shared" si="3"/>
        <v>0</v>
      </c>
      <c r="AG3" s="641">
        <f t="shared" si="4"/>
        <v>142784</v>
      </c>
      <c r="AH3" s="641">
        <f t="shared" si="5"/>
        <v>16000</v>
      </c>
      <c r="AI3" s="641">
        <f t="shared" si="6"/>
        <v>142784</v>
      </c>
      <c r="AJ3" s="641">
        <f t="shared" si="7"/>
        <v>16000</v>
      </c>
      <c r="AK3" s="641">
        <f t="shared" si="8"/>
        <v>0</v>
      </c>
      <c r="AL3" s="641">
        <f t="shared" si="9"/>
        <v>0</v>
      </c>
      <c r="AM3" s="641">
        <f t="shared" si="10"/>
        <v>0</v>
      </c>
      <c r="AN3" s="641">
        <f t="shared" si="11"/>
        <v>0</v>
      </c>
      <c r="AO3" s="634">
        <f t="shared" si="12"/>
        <v>198480</v>
      </c>
      <c r="AP3" s="634">
        <f t="shared" si="13"/>
        <v>178480</v>
      </c>
      <c r="AQ3" s="634">
        <f t="shared" si="14"/>
        <v>20000</v>
      </c>
      <c r="AR3" s="634">
        <f>Programme_2022!BL3*'Données de référence'!$B$3+Programme_2022!BM3*'Données de référence'!$B$2+Programme_2022!BN3*'Données de référence'!$B$4+Programme_2022!BO3</f>
        <v>178480</v>
      </c>
      <c r="AS3" s="634">
        <f t="shared" si="15"/>
        <v>20000</v>
      </c>
      <c r="AT3" s="634">
        <f>Programme_2022!BQ3*'Données de référence'!$C$3+Programme_2022!BR3*'Données de référence'!$C$2+Programme_2022!BS3*'Données de référence'!$C$4+Programme_2022!BT3</f>
        <v>0</v>
      </c>
      <c r="AU3" s="634">
        <f t="shared" si="16"/>
        <v>0</v>
      </c>
      <c r="AV3" s="635">
        <f t="shared" ref="AV3:AV62" si="24">(AX3+AZ3+BB3+BD3+BF3+BH3+BJ3)*1.0385</f>
        <v>0</v>
      </c>
      <c r="AW3" s="635">
        <f t="shared" ref="AW3:AW62" si="25">(AY3+BA3+BC3+BE3+BG3+BI3+BK3)*1.0385</f>
        <v>0</v>
      </c>
      <c r="AX3" s="634">
        <f>Programme_2022!BV3*'Données de référence'!$D$3+Programme_2022!BW3*'Données de référence'!$D$2+Programme_2022!BX3*'Données de référence'!$D$4+Programme_2022!BY3</f>
        <v>0</v>
      </c>
      <c r="AY3" s="634">
        <f t="shared" si="17"/>
        <v>0</v>
      </c>
      <c r="AZ3" s="634">
        <f>Programme_2022!CA3*'Données de référence'!$D$3+Programme_2022!CB3*'Données de référence'!$D$2+Programme_2022!CC3*'Données de référence'!$D$4+Programme_2022!CD3</f>
        <v>0</v>
      </c>
      <c r="BA3" s="634">
        <f t="shared" si="18"/>
        <v>0</v>
      </c>
      <c r="BB3" s="634">
        <f>Programme_2022!CF3*'Données de référence'!$D$3+Programme_2022!CG3*'Données de référence'!$D$2+Programme_2022!CH3*'Données de référence'!$D$4+Programme_2022!CI3</f>
        <v>0</v>
      </c>
      <c r="BC3" s="634">
        <f t="shared" si="19"/>
        <v>0</v>
      </c>
      <c r="BD3" s="634">
        <f>Programme_2022!CK3*'Données de référence'!$D$3+Programme_2022!CL3*'Données de référence'!$D$2+Programme_2022!CM3*'Données de référence'!$D$4+Programme_2022!CN3</f>
        <v>0</v>
      </c>
      <c r="BE3" s="634">
        <f t="shared" si="20"/>
        <v>0</v>
      </c>
      <c r="BF3" s="634">
        <f>Programme_2022!CP3*'Données de référence'!$D$3+Programme_2022!CQ3*'Données de référence'!$D$2+Programme_2022!CR3*'Données de référence'!$D$4+Programme_2022!CS3</f>
        <v>0</v>
      </c>
      <c r="BG3" s="634">
        <f t="shared" si="21"/>
        <v>0</v>
      </c>
      <c r="BH3" s="634">
        <f>Programme_2022!CU3*'Données de référence'!$D$3+Programme_2022!CV3*'Données de référence'!$D$2+Programme_2022!CW3*'Données de référence'!$D$4+Programme_2022!CX3</f>
        <v>0</v>
      </c>
      <c r="BI3" s="634">
        <f t="shared" si="22"/>
        <v>0</v>
      </c>
      <c r="BJ3" s="634">
        <f>Programme_2022!CZ3*'Données de référence'!$D$3+Programme_2022!DA3*'Données de référence'!$D$2+Programme_2022!DB3*'Données de référence'!$D$4+Programme_2022!DC3</f>
        <v>0</v>
      </c>
      <c r="BK3" s="634">
        <f t="shared" si="23"/>
        <v>0</v>
      </c>
      <c r="BL3" s="636">
        <v>200</v>
      </c>
      <c r="BM3" s="636"/>
      <c r="BN3" s="636">
        <v>1760</v>
      </c>
      <c r="BO3" s="636"/>
      <c r="BP3" s="636">
        <v>20000</v>
      </c>
      <c r="BQ3" s="638"/>
      <c r="BR3" s="638"/>
      <c r="BS3" s="638"/>
      <c r="BT3" s="638"/>
      <c r="BU3" s="638"/>
      <c r="BV3" s="624"/>
      <c r="BW3" s="624"/>
      <c r="BX3" s="624"/>
      <c r="BY3" s="624"/>
      <c r="BZ3" s="624"/>
      <c r="CA3" s="625"/>
      <c r="CB3" s="625"/>
      <c r="CC3" s="625"/>
      <c r="CD3" s="625"/>
      <c r="CE3" s="625"/>
      <c r="CF3" s="626"/>
      <c r="CG3" s="626"/>
      <c r="CH3" s="626"/>
      <c r="CI3" s="626"/>
      <c r="CJ3" s="626"/>
      <c r="CK3" s="627"/>
      <c r="CL3" s="627"/>
      <c r="CM3" s="627"/>
      <c r="CN3" s="627"/>
      <c r="CO3" s="627"/>
      <c r="CP3" s="628"/>
      <c r="CQ3" s="628"/>
      <c r="CR3" s="628"/>
      <c r="CS3" s="628"/>
      <c r="CT3" s="628"/>
      <c r="CU3" s="629"/>
      <c r="CV3" s="629"/>
      <c r="CW3" s="629"/>
      <c r="CX3" s="629"/>
      <c r="CY3" s="629"/>
      <c r="CZ3" s="630"/>
      <c r="DA3" s="630"/>
      <c r="DB3" s="630"/>
      <c r="DC3" s="630"/>
      <c r="DD3" s="630"/>
      <c r="DE3" s="507"/>
    </row>
    <row r="4" spans="1:109" s="335" customFormat="1" ht="34.5" customHeight="1" x14ac:dyDescent="0.3">
      <c r="A4" s="642">
        <v>6</v>
      </c>
      <c r="B4" s="632">
        <v>1</v>
      </c>
      <c r="C4" s="642" t="s">
        <v>97</v>
      </c>
      <c r="D4" s="642" t="s">
        <v>98</v>
      </c>
      <c r="E4" s="642" t="s">
        <v>839</v>
      </c>
      <c r="F4" s="642">
        <v>3</v>
      </c>
      <c r="G4" s="528" t="s">
        <v>840</v>
      </c>
      <c r="H4" s="528"/>
      <c r="I4" s="561" t="s">
        <v>122</v>
      </c>
      <c r="J4" s="561" t="s">
        <v>846</v>
      </c>
      <c r="K4" s="736" t="s">
        <v>1180</v>
      </c>
      <c r="L4" s="529" t="s">
        <v>103</v>
      </c>
      <c r="M4" s="366" t="s">
        <v>887</v>
      </c>
      <c r="N4" s="529" t="s">
        <v>104</v>
      </c>
      <c r="O4" s="529" t="s">
        <v>116</v>
      </c>
      <c r="P4" s="529" t="s">
        <v>1181</v>
      </c>
      <c r="Q4" s="529"/>
      <c r="R4" s="529"/>
      <c r="S4" s="639" t="s">
        <v>125</v>
      </c>
      <c r="T4" s="640" t="s">
        <v>1407</v>
      </c>
      <c r="U4" s="529"/>
      <c r="V4" s="529"/>
      <c r="W4" s="529"/>
      <c r="X4" s="529"/>
      <c r="Y4" s="529"/>
      <c r="Z4" s="529"/>
      <c r="AA4" s="529" t="s">
        <v>126</v>
      </c>
      <c r="AB4" s="529" t="s">
        <v>1182</v>
      </c>
      <c r="AC4" s="641">
        <f t="shared" si="0"/>
        <v>14690.24</v>
      </c>
      <c r="AD4" s="641">
        <f t="shared" si="1"/>
        <v>0</v>
      </c>
      <c r="AE4" s="641">
        <f t="shared" si="2"/>
        <v>14690.24</v>
      </c>
      <c r="AF4" s="641">
        <f t="shared" si="3"/>
        <v>0</v>
      </c>
      <c r="AG4" s="641">
        <f t="shared" si="4"/>
        <v>14690.24</v>
      </c>
      <c r="AH4" s="641">
        <f t="shared" si="5"/>
        <v>0</v>
      </c>
      <c r="AI4" s="641">
        <f t="shared" si="6"/>
        <v>0</v>
      </c>
      <c r="AJ4" s="641">
        <f t="shared" si="7"/>
        <v>0</v>
      </c>
      <c r="AK4" s="641">
        <f t="shared" si="8"/>
        <v>14690.24</v>
      </c>
      <c r="AL4" s="641">
        <f t="shared" si="9"/>
        <v>0</v>
      </c>
      <c r="AM4" s="641">
        <f t="shared" si="10"/>
        <v>0</v>
      </c>
      <c r="AN4" s="641">
        <f t="shared" si="11"/>
        <v>0</v>
      </c>
      <c r="AO4" s="634">
        <f t="shared" si="12"/>
        <v>18362.8</v>
      </c>
      <c r="AP4" s="634">
        <f t="shared" si="13"/>
        <v>18362.8</v>
      </c>
      <c r="AQ4" s="634">
        <f t="shared" si="14"/>
        <v>0</v>
      </c>
      <c r="AR4" s="634">
        <f>Programme_2022!BL4*'Données de référence'!$B$3+Programme_2022!BM4*'Données de référence'!$B$2+Programme_2022!BN4*'Données de référence'!$B$4+Programme_2022!BO4</f>
        <v>0</v>
      </c>
      <c r="AS4" s="634">
        <f t="shared" si="15"/>
        <v>0</v>
      </c>
      <c r="AT4" s="634">
        <f>Programme_2022!BQ4*'Données de référence'!$C$3+Programme_2022!BR4*'Données de référence'!$C$2+Programme_2022!BS4*'Données de référence'!$C$4+Programme_2022!BT4</f>
        <v>18362.8</v>
      </c>
      <c r="AU4" s="634">
        <f t="shared" si="16"/>
        <v>0</v>
      </c>
      <c r="AV4" s="635">
        <f t="shared" si="24"/>
        <v>0</v>
      </c>
      <c r="AW4" s="635">
        <f t="shared" si="25"/>
        <v>0</v>
      </c>
      <c r="AX4" s="634">
        <f>Programme_2022!BV4*'Données de référence'!$D$3+Programme_2022!BW4*'Données de référence'!$D$2+Programme_2022!BX4*'Données de référence'!$D$4+Programme_2022!BY4</f>
        <v>0</v>
      </c>
      <c r="AY4" s="634">
        <f t="shared" si="17"/>
        <v>0</v>
      </c>
      <c r="AZ4" s="634">
        <f>Programme_2022!CA4*'Données de référence'!$D$3+Programme_2022!CB4*'Données de référence'!$D$2+Programme_2022!CC4*'Données de référence'!$D$4+Programme_2022!CD4</f>
        <v>0</v>
      </c>
      <c r="BA4" s="634">
        <f t="shared" si="18"/>
        <v>0</v>
      </c>
      <c r="BB4" s="634">
        <f>Programme_2022!CF4*'Données de référence'!$D$3+Programme_2022!CG4*'Données de référence'!$D$2+Programme_2022!CH4*'Données de référence'!$D$4+Programme_2022!CI4</f>
        <v>0</v>
      </c>
      <c r="BC4" s="634">
        <f t="shared" si="19"/>
        <v>0</v>
      </c>
      <c r="BD4" s="634">
        <f>Programme_2022!CK4*'Données de référence'!$D$3+Programme_2022!CL4*'Données de référence'!$D$2+Programme_2022!CM4*'Données de référence'!$D$4+Programme_2022!CN4</f>
        <v>0</v>
      </c>
      <c r="BE4" s="634">
        <f t="shared" si="20"/>
        <v>0</v>
      </c>
      <c r="BF4" s="634">
        <f>Programme_2022!CP4*'Données de référence'!$D$3+Programme_2022!CQ4*'Données de référence'!$D$2+Programme_2022!CR4*'Données de référence'!$D$4+Programme_2022!CS4</f>
        <v>0</v>
      </c>
      <c r="BG4" s="634">
        <f t="shared" si="21"/>
        <v>0</v>
      </c>
      <c r="BH4" s="634">
        <f>Programme_2022!CU4*'Données de référence'!$D$3+Programme_2022!CV4*'Données de référence'!$D$2+Programme_2022!CW4*'Données de référence'!$D$4+Programme_2022!CX4</f>
        <v>0</v>
      </c>
      <c r="BI4" s="634">
        <f t="shared" si="22"/>
        <v>0</v>
      </c>
      <c r="BJ4" s="634">
        <f>Programme_2022!CZ4*'Données de référence'!$D$3+Programme_2022!DA4*'Données de référence'!$D$2+Programme_2022!DB4*'Données de référence'!$D$4+Programme_2022!DC4</f>
        <v>0</v>
      </c>
      <c r="BK4" s="634">
        <f t="shared" si="23"/>
        <v>0</v>
      </c>
      <c r="BL4" s="636"/>
      <c r="BM4" s="636"/>
      <c r="BN4" s="636"/>
      <c r="BO4" s="636"/>
      <c r="BP4" s="636"/>
      <c r="BQ4" s="638">
        <v>80</v>
      </c>
      <c r="BR4" s="638"/>
      <c r="BS4" s="638">
        <v>200</v>
      </c>
      <c r="BT4" s="638"/>
      <c r="BU4" s="638"/>
      <c r="BV4" s="624"/>
      <c r="BW4" s="624"/>
      <c r="BX4" s="624"/>
      <c r="BY4" s="624"/>
      <c r="BZ4" s="624"/>
      <c r="CA4" s="625"/>
      <c r="CB4" s="625"/>
      <c r="CC4" s="625"/>
      <c r="CD4" s="625"/>
      <c r="CE4" s="625"/>
      <c r="CF4" s="626"/>
      <c r="CG4" s="626"/>
      <c r="CH4" s="626"/>
      <c r="CI4" s="626"/>
      <c r="CJ4" s="626"/>
      <c r="CK4" s="627"/>
      <c r="CL4" s="627"/>
      <c r="CM4" s="627"/>
      <c r="CN4" s="627"/>
      <c r="CO4" s="627"/>
      <c r="CP4" s="628"/>
      <c r="CQ4" s="628"/>
      <c r="CR4" s="628"/>
      <c r="CS4" s="628"/>
      <c r="CT4" s="628"/>
      <c r="CU4" s="629"/>
      <c r="CV4" s="629"/>
      <c r="CW4" s="629"/>
      <c r="CX4" s="629"/>
      <c r="CY4" s="629"/>
      <c r="CZ4" s="630"/>
      <c r="DA4" s="630"/>
      <c r="DB4" s="630"/>
      <c r="DC4" s="630"/>
      <c r="DD4" s="630"/>
    </row>
    <row r="5" spans="1:109" s="335" customFormat="1" ht="25" customHeight="1" x14ac:dyDescent="0.3">
      <c r="A5" s="722">
        <v>6</v>
      </c>
      <c r="B5" s="703">
        <v>1</v>
      </c>
      <c r="C5" s="722" t="s">
        <v>97</v>
      </c>
      <c r="D5" s="722" t="s">
        <v>98</v>
      </c>
      <c r="E5" s="722" t="s">
        <v>839</v>
      </c>
      <c r="F5" s="722">
        <v>4</v>
      </c>
      <c r="G5" s="704"/>
      <c r="H5" s="719" t="s">
        <v>1183</v>
      </c>
      <c r="I5" s="734" t="s">
        <v>128</v>
      </c>
      <c r="J5" s="734" t="s">
        <v>1184</v>
      </c>
      <c r="K5" s="734" t="s">
        <v>1185</v>
      </c>
      <c r="L5" s="529" t="s">
        <v>103</v>
      </c>
      <c r="M5" s="692"/>
      <c r="N5" s="692" t="s">
        <v>115</v>
      </c>
      <c r="O5" s="529" t="s">
        <v>165</v>
      </c>
      <c r="P5" s="529" t="s">
        <v>1186</v>
      </c>
      <c r="Q5" s="529"/>
      <c r="R5" s="529"/>
      <c r="S5" s="529" t="s">
        <v>107</v>
      </c>
      <c r="T5" s="768" t="s">
        <v>1194</v>
      </c>
      <c r="U5" s="529"/>
      <c r="V5" s="529"/>
      <c r="W5" s="529"/>
      <c r="X5" s="529"/>
      <c r="Y5" s="529"/>
      <c r="Z5" s="529"/>
      <c r="AA5" s="529" t="s">
        <v>109</v>
      </c>
      <c r="AB5" s="529" t="s">
        <v>110</v>
      </c>
      <c r="AC5" s="641">
        <f t="shared" si="0"/>
        <v>56518.400000000001</v>
      </c>
      <c r="AD5" s="641">
        <f t="shared" si="1"/>
        <v>56518.400000000001</v>
      </c>
      <c r="AE5" s="641">
        <f t="shared" si="2"/>
        <v>0</v>
      </c>
      <c r="AF5" s="641">
        <f t="shared" si="3"/>
        <v>0</v>
      </c>
      <c r="AG5" s="641">
        <f t="shared" si="4"/>
        <v>56518.400000000001</v>
      </c>
      <c r="AH5" s="641">
        <f t="shared" si="5"/>
        <v>0</v>
      </c>
      <c r="AI5" s="641">
        <f t="shared" si="6"/>
        <v>56518.400000000001</v>
      </c>
      <c r="AJ5" s="641">
        <f t="shared" si="7"/>
        <v>0</v>
      </c>
      <c r="AK5" s="641">
        <f t="shared" si="8"/>
        <v>0</v>
      </c>
      <c r="AL5" s="641">
        <f t="shared" si="9"/>
        <v>0</v>
      </c>
      <c r="AM5" s="641">
        <f t="shared" si="10"/>
        <v>0</v>
      </c>
      <c r="AN5" s="641">
        <f t="shared" si="11"/>
        <v>0</v>
      </c>
      <c r="AO5" s="634">
        <f t="shared" si="12"/>
        <v>70648</v>
      </c>
      <c r="AP5" s="634">
        <f t="shared" si="13"/>
        <v>70648</v>
      </c>
      <c r="AQ5" s="634">
        <f t="shared" si="14"/>
        <v>0</v>
      </c>
      <c r="AR5" s="634">
        <f>Programme_2022!BL5*'Données de référence'!$B$3+Programme_2022!BM5*'Données de référence'!$B$2+Programme_2022!BN5*'Données de référence'!$B$4+Programme_2022!BO5</f>
        <v>70648</v>
      </c>
      <c r="AS5" s="634">
        <f t="shared" si="15"/>
        <v>0</v>
      </c>
      <c r="AT5" s="634">
        <f>Programme_2022!BQ5*'Données de référence'!$C$3+Programme_2022!BR5*'Données de référence'!$C$2+Programme_2022!BS5*'Données de référence'!$C$4+Programme_2022!BT5</f>
        <v>0</v>
      </c>
      <c r="AU5" s="634">
        <f t="shared" si="16"/>
        <v>0</v>
      </c>
      <c r="AV5" s="635">
        <f t="shared" ref="AV5" si="26">(AX5+AZ5+BB5+BD5+BF5+BH5+BJ5)*1.0385</f>
        <v>0</v>
      </c>
      <c r="AW5" s="635">
        <f t="shared" ref="AW5" si="27">(AY5+BA5+BC5+BE5+BG5+BI5+BK5)*1.0385</f>
        <v>0</v>
      </c>
      <c r="AX5" s="634">
        <f>Programme_2022!BV5*'Données de référence'!$D$3+Programme_2022!BW5*'Données de référence'!$D$2+Programme_2022!BX5*'Données de référence'!$D$4+Programme_2022!BY5</f>
        <v>0</v>
      </c>
      <c r="AY5" s="634">
        <f t="shared" si="17"/>
        <v>0</v>
      </c>
      <c r="AZ5" s="634">
        <f>Programme_2022!CA5*'Données de référence'!$D$3+Programme_2022!CB5*'Données de référence'!$D$2+Programme_2022!CC5*'Données de référence'!$D$4+Programme_2022!CD5</f>
        <v>0</v>
      </c>
      <c r="BA5" s="634">
        <f t="shared" si="18"/>
        <v>0</v>
      </c>
      <c r="BB5" s="634">
        <f>Programme_2022!CF5*'Données de référence'!$D$3+Programme_2022!CG5*'Données de référence'!$D$2+Programme_2022!CH5*'Données de référence'!$D$4+Programme_2022!CI5</f>
        <v>0</v>
      </c>
      <c r="BC5" s="634">
        <f t="shared" si="19"/>
        <v>0</v>
      </c>
      <c r="BD5" s="634">
        <f>Programme_2022!CK5*'Données de référence'!$D$3+Programme_2022!CL5*'Données de référence'!$D$2+Programme_2022!CM5*'Données de référence'!$D$4+Programme_2022!CN5</f>
        <v>0</v>
      </c>
      <c r="BE5" s="634">
        <f t="shared" si="20"/>
        <v>0</v>
      </c>
      <c r="BF5" s="634">
        <f>Programme_2022!CP5*'Données de référence'!$D$3+Programme_2022!CQ5*'Données de référence'!$D$2+Programme_2022!CR5*'Données de référence'!$D$4+Programme_2022!CS5</f>
        <v>0</v>
      </c>
      <c r="BG5" s="634">
        <f t="shared" si="21"/>
        <v>0</v>
      </c>
      <c r="BH5" s="634">
        <f>Programme_2022!CU5*'Données de référence'!$D$3+Programme_2022!CV5*'Données de référence'!$D$2+Programme_2022!CW5*'Données de référence'!$D$4+Programme_2022!CX5</f>
        <v>0</v>
      </c>
      <c r="BI5" s="634">
        <f t="shared" si="22"/>
        <v>0</v>
      </c>
      <c r="BJ5" s="634">
        <f>Programme_2022!CZ5*'Données de référence'!$D$3+Programme_2022!DA5*'Données de référence'!$D$2+Programme_2022!DB5*'Données de référence'!$D$4+Programme_2022!DC5</f>
        <v>0</v>
      </c>
      <c r="BK5" s="634">
        <f t="shared" si="23"/>
        <v>0</v>
      </c>
      <c r="BL5" s="636">
        <v>240</v>
      </c>
      <c r="BM5" s="636"/>
      <c r="BN5" s="636">
        <v>481</v>
      </c>
      <c r="BO5" s="636"/>
      <c r="BP5" s="636"/>
      <c r="BQ5" s="638"/>
      <c r="BR5" s="638"/>
      <c r="BS5" s="638"/>
      <c r="BT5" s="638"/>
      <c r="BU5" s="638"/>
      <c r="BV5" s="624"/>
      <c r="BW5" s="624"/>
      <c r="BX5" s="624"/>
      <c r="BY5" s="624"/>
      <c r="BZ5" s="624"/>
      <c r="CA5" s="625"/>
      <c r="CB5" s="625"/>
      <c r="CC5" s="625"/>
      <c r="CD5" s="625"/>
      <c r="CE5" s="625"/>
      <c r="CF5" s="626"/>
      <c r="CG5" s="626"/>
      <c r="CH5" s="626"/>
      <c r="CI5" s="626"/>
      <c r="CJ5" s="626"/>
      <c r="CK5" s="627"/>
      <c r="CL5" s="627"/>
      <c r="CM5" s="627"/>
      <c r="CN5" s="627"/>
      <c r="CO5" s="627"/>
      <c r="CP5" s="628"/>
      <c r="CQ5" s="628"/>
      <c r="CR5" s="628"/>
      <c r="CS5" s="628"/>
      <c r="CT5" s="628"/>
      <c r="CU5" s="629"/>
      <c r="CV5" s="629"/>
      <c r="CW5" s="629"/>
      <c r="CX5" s="629"/>
      <c r="CY5" s="629"/>
      <c r="CZ5" s="630"/>
      <c r="DA5" s="630"/>
      <c r="DB5" s="630"/>
      <c r="DC5" s="630"/>
      <c r="DD5" s="630"/>
    </row>
    <row r="6" spans="1:109" ht="25" customHeight="1" x14ac:dyDescent="0.3">
      <c r="A6" s="642">
        <v>6</v>
      </c>
      <c r="B6" s="632">
        <v>1</v>
      </c>
      <c r="C6" s="642" t="s">
        <v>97</v>
      </c>
      <c r="D6" s="642" t="s">
        <v>98</v>
      </c>
      <c r="E6" s="642" t="s">
        <v>132</v>
      </c>
      <c r="F6" s="642">
        <v>5</v>
      </c>
      <c r="G6" s="528"/>
      <c r="H6" s="528"/>
      <c r="I6" s="561" t="s">
        <v>133</v>
      </c>
      <c r="J6" s="561" t="s">
        <v>134</v>
      </c>
      <c r="K6" s="561" t="s">
        <v>1187</v>
      </c>
      <c r="L6" s="529" t="s">
        <v>103</v>
      </c>
      <c r="M6" s="642"/>
      <c r="N6" s="529" t="s">
        <v>104</v>
      </c>
      <c r="O6" s="692" t="s">
        <v>116</v>
      </c>
      <c r="P6" s="529"/>
      <c r="Q6" s="642"/>
      <c r="R6" s="642"/>
      <c r="S6" s="529" t="s">
        <v>107</v>
      </c>
      <c r="T6" s="768" t="s">
        <v>1194</v>
      </c>
      <c r="U6" s="642"/>
      <c r="V6" s="642"/>
      <c r="W6" s="642"/>
      <c r="X6" s="642"/>
      <c r="Y6" s="642"/>
      <c r="Z6" s="642"/>
      <c r="AA6" s="642" t="s">
        <v>121</v>
      </c>
      <c r="AB6" s="642" t="s">
        <v>110</v>
      </c>
      <c r="AC6" s="641">
        <f t="shared" si="0"/>
        <v>32448</v>
      </c>
      <c r="AD6" s="641">
        <f t="shared" si="1"/>
        <v>32448</v>
      </c>
      <c r="AE6" s="641">
        <f t="shared" si="2"/>
        <v>0</v>
      </c>
      <c r="AF6" s="641">
        <f t="shared" si="3"/>
        <v>0</v>
      </c>
      <c r="AG6" s="641">
        <f t="shared" si="4"/>
        <v>32448</v>
      </c>
      <c r="AH6" s="641">
        <f t="shared" si="5"/>
        <v>0</v>
      </c>
      <c r="AI6" s="641">
        <f t="shared" si="6"/>
        <v>32448</v>
      </c>
      <c r="AJ6" s="641">
        <f t="shared" si="7"/>
        <v>0</v>
      </c>
      <c r="AK6" s="641">
        <f t="shared" si="8"/>
        <v>0</v>
      </c>
      <c r="AL6" s="641">
        <f t="shared" si="9"/>
        <v>0</v>
      </c>
      <c r="AM6" s="641">
        <f t="shared" si="10"/>
        <v>0</v>
      </c>
      <c r="AN6" s="641">
        <f t="shared" si="11"/>
        <v>0</v>
      </c>
      <c r="AO6" s="634">
        <f t="shared" si="12"/>
        <v>40560</v>
      </c>
      <c r="AP6" s="634">
        <f t="shared" si="13"/>
        <v>40560</v>
      </c>
      <c r="AQ6" s="634">
        <f t="shared" si="14"/>
        <v>0</v>
      </c>
      <c r="AR6" s="634">
        <f>Programme_2022!BL6*'Données de référence'!$B$3+Programme_2022!BM6*'Données de référence'!$B$2+Programme_2022!BN6*'Données de référence'!$B$4+Programme_2022!BO6</f>
        <v>40560</v>
      </c>
      <c r="AS6" s="634">
        <f t="shared" si="15"/>
        <v>0</v>
      </c>
      <c r="AT6" s="634">
        <f>Programme_2022!BQ6*'Données de référence'!$C$3+Programme_2022!BR6*'Données de référence'!$C$2+Programme_2022!BS6*'Données de référence'!$C$4+Programme_2022!BT6</f>
        <v>0</v>
      </c>
      <c r="AU6" s="634">
        <f t="shared" si="16"/>
        <v>0</v>
      </c>
      <c r="AV6" s="635">
        <f t="shared" si="24"/>
        <v>0</v>
      </c>
      <c r="AW6" s="635">
        <f t="shared" si="25"/>
        <v>0</v>
      </c>
      <c r="AX6" s="634">
        <f>Programme_2022!BV6*'Données de référence'!$D$3+Programme_2022!BW6*'Données de référence'!$D$2+Programme_2022!BX6*'Données de référence'!$D$4+Programme_2022!BY6</f>
        <v>0</v>
      </c>
      <c r="AY6" s="634">
        <f t="shared" si="17"/>
        <v>0</v>
      </c>
      <c r="AZ6" s="634">
        <f>Programme_2022!CA6*'Données de référence'!$D$3+Programme_2022!CB6*'Données de référence'!$D$2+Programme_2022!CC6*'Données de référence'!$D$4+Programme_2022!CD6</f>
        <v>0</v>
      </c>
      <c r="BA6" s="634">
        <f t="shared" si="18"/>
        <v>0</v>
      </c>
      <c r="BB6" s="634">
        <f>Programme_2022!CF6*'Données de référence'!$D$3+Programme_2022!CG6*'Données de référence'!$D$2+Programme_2022!CH6*'Données de référence'!$D$4+Programme_2022!CI6</f>
        <v>0</v>
      </c>
      <c r="BC6" s="634">
        <f t="shared" si="19"/>
        <v>0</v>
      </c>
      <c r="BD6" s="634">
        <f>Programme_2022!CK6*'Données de référence'!$D$3+Programme_2022!CL6*'Données de référence'!$D$2+Programme_2022!CM6*'Données de référence'!$D$4+Programme_2022!CN6</f>
        <v>0</v>
      </c>
      <c r="BE6" s="634">
        <f t="shared" si="20"/>
        <v>0</v>
      </c>
      <c r="BF6" s="634">
        <f>Programme_2022!CP6*'Données de référence'!$D$3+Programme_2022!CQ6*'Données de référence'!$D$2+Programme_2022!CR6*'Données de référence'!$D$4+Programme_2022!CS6</f>
        <v>0</v>
      </c>
      <c r="BG6" s="634">
        <f t="shared" si="21"/>
        <v>0</v>
      </c>
      <c r="BH6" s="634">
        <f>Programme_2022!CU6*'Données de référence'!$D$3+Programme_2022!CV6*'Données de référence'!$D$2+Programme_2022!CW6*'Données de référence'!$D$4+Programme_2022!CX6</f>
        <v>0</v>
      </c>
      <c r="BI6" s="634">
        <f t="shared" si="22"/>
        <v>0</v>
      </c>
      <c r="BJ6" s="634">
        <f>Programme_2022!CZ6*'Données de référence'!$D$3+Programme_2022!DA6*'Données de référence'!$D$2+Programme_2022!DB6*'Données de référence'!$D$4+Programme_2022!DC6</f>
        <v>0</v>
      </c>
      <c r="BK6" s="634">
        <f t="shared" si="23"/>
        <v>0</v>
      </c>
      <c r="BL6" s="636">
        <v>120</v>
      </c>
      <c r="BM6" s="636"/>
      <c r="BN6" s="636">
        <v>300</v>
      </c>
      <c r="BO6" s="636"/>
      <c r="BP6" s="636"/>
      <c r="BQ6" s="638"/>
      <c r="BR6" s="638"/>
      <c r="BS6" s="638"/>
      <c r="BT6" s="638"/>
      <c r="BU6" s="638"/>
      <c r="BV6" s="624"/>
      <c r="BW6" s="624"/>
      <c r="BX6" s="624"/>
      <c r="BY6" s="624"/>
      <c r="BZ6" s="624"/>
      <c r="CA6" s="625"/>
      <c r="CB6" s="625"/>
      <c r="CC6" s="625"/>
      <c r="CD6" s="625"/>
      <c r="CE6" s="625"/>
      <c r="CF6" s="626"/>
      <c r="CG6" s="626"/>
      <c r="CH6" s="626"/>
      <c r="CI6" s="626"/>
      <c r="CJ6" s="626"/>
      <c r="CK6" s="627"/>
      <c r="CL6" s="627"/>
      <c r="CM6" s="627"/>
      <c r="CN6" s="627"/>
      <c r="CO6" s="627"/>
      <c r="CP6" s="628"/>
      <c r="CQ6" s="628"/>
      <c r="CR6" s="628"/>
      <c r="CS6" s="628"/>
      <c r="CT6" s="628"/>
      <c r="CU6" s="629"/>
      <c r="CV6" s="629"/>
      <c r="CW6" s="629"/>
      <c r="CX6" s="629"/>
      <c r="CY6" s="629"/>
      <c r="CZ6" s="630"/>
      <c r="DA6" s="630"/>
      <c r="DB6" s="630"/>
      <c r="DC6" s="630"/>
      <c r="DD6" s="630"/>
    </row>
    <row r="7" spans="1:109" ht="25" customHeight="1" x14ac:dyDescent="0.3">
      <c r="A7" s="642">
        <v>6</v>
      </c>
      <c r="B7" s="632">
        <v>1</v>
      </c>
      <c r="C7" s="642" t="s">
        <v>97</v>
      </c>
      <c r="D7" s="642" t="s">
        <v>98</v>
      </c>
      <c r="E7" s="642" t="s">
        <v>132</v>
      </c>
      <c r="F7" s="642">
        <v>6</v>
      </c>
      <c r="G7" s="528" t="s">
        <v>840</v>
      </c>
      <c r="H7" s="719" t="s">
        <v>483</v>
      </c>
      <c r="I7" s="561" t="s">
        <v>563</v>
      </c>
      <c r="J7" s="561" t="s">
        <v>564</v>
      </c>
      <c r="K7" s="561" t="s">
        <v>1188</v>
      </c>
      <c r="L7" s="529" t="s">
        <v>103</v>
      </c>
      <c r="M7" s="366" t="s">
        <v>887</v>
      </c>
      <c r="N7" s="529" t="s">
        <v>115</v>
      </c>
      <c r="O7" s="692" t="s">
        <v>105</v>
      </c>
      <c r="P7" s="529" t="s">
        <v>1189</v>
      </c>
      <c r="Q7" s="642"/>
      <c r="R7" s="642"/>
      <c r="S7" s="529" t="s">
        <v>107</v>
      </c>
      <c r="T7" s="643" t="s">
        <v>1190</v>
      </c>
      <c r="U7" s="642"/>
      <c r="V7" s="642"/>
      <c r="W7" s="642"/>
      <c r="X7" s="642"/>
      <c r="Y7" s="642"/>
      <c r="Z7" s="642"/>
      <c r="AA7" s="642" t="s">
        <v>570</v>
      </c>
      <c r="AB7" s="642" t="s">
        <v>1182</v>
      </c>
      <c r="AC7" s="641">
        <f t="shared" ref="AC7" si="28">AD7+AE7+AF7</f>
        <v>7901.2800000000007</v>
      </c>
      <c r="AD7" s="641">
        <f t="shared" ref="AD7" si="29">AI7+AJ7</f>
        <v>0</v>
      </c>
      <c r="AE7" s="641">
        <f t="shared" ref="AE7" si="30">AK7+AL7</f>
        <v>7901.2800000000007</v>
      </c>
      <c r="AF7" s="641">
        <f t="shared" ref="AF7" si="31">(AM7+AN7)</f>
        <v>0</v>
      </c>
      <c r="AG7" s="641">
        <f t="shared" ref="AG7" si="32">AI7+AK7+AM7</f>
        <v>7901.2800000000007</v>
      </c>
      <c r="AH7" s="641">
        <f t="shared" ref="AH7" si="33">AJ7+AL7+AN7</f>
        <v>0</v>
      </c>
      <c r="AI7" s="641">
        <f t="shared" ref="AI7" si="34">0.8*AR7</f>
        <v>0</v>
      </c>
      <c r="AJ7" s="641">
        <f t="shared" ref="AJ7" si="35">0.8*AS7</f>
        <v>0</v>
      </c>
      <c r="AK7" s="641">
        <f t="shared" ref="AK7" si="36">0.8*AT7</f>
        <v>7901.2800000000007</v>
      </c>
      <c r="AL7" s="641">
        <f t="shared" ref="AL7" si="37">0.8*AU7</f>
        <v>0</v>
      </c>
      <c r="AM7" s="641">
        <f t="shared" ref="AM7" si="38">AV7</f>
        <v>0</v>
      </c>
      <c r="AN7" s="641">
        <f t="shared" ref="AN7" si="39">AW7</f>
        <v>0</v>
      </c>
      <c r="AO7" s="634">
        <f t="shared" ref="AO7" si="40">AP7+AQ7</f>
        <v>9876.6</v>
      </c>
      <c r="AP7" s="634">
        <f t="shared" ref="AP7" si="41">AR7+AT7+AV7</f>
        <v>9876.6</v>
      </c>
      <c r="AQ7" s="634">
        <f t="shared" ref="AQ7" si="42">AS7+AU7+AW7</f>
        <v>0</v>
      </c>
      <c r="AR7" s="634">
        <f>Programme_2022!BL7*'Données de référence'!$B$3+Programme_2022!BM7*'Données de référence'!$B$2+Programme_2022!BN7*'Données de référence'!$B$4+Programme_2022!BO7</f>
        <v>0</v>
      </c>
      <c r="AS7" s="634">
        <f t="shared" ref="AS7" si="43">BP7</f>
        <v>0</v>
      </c>
      <c r="AT7" s="634">
        <f>Programme_2022!BQ7*'Données de référence'!$C$3+Programme_2022!BR7*'Données de référence'!$C$2+Programme_2022!BS7*'Données de référence'!$C$4+Programme_2022!BT7</f>
        <v>9876.6</v>
      </c>
      <c r="AU7" s="634">
        <f t="shared" ref="AU7" si="44">BU7</f>
        <v>0</v>
      </c>
      <c r="AV7" s="635">
        <f t="shared" ref="AV7" si="45">(AX7+AZ7+BB7+BD7+BF7+BH7+BJ7)*1.0385</f>
        <v>0</v>
      </c>
      <c r="AW7" s="635">
        <f t="shared" ref="AW7" si="46">(AY7+BA7+BC7+BE7+BG7+BI7+BK7)*1.0385</f>
        <v>0</v>
      </c>
      <c r="AX7" s="634">
        <f>Programme_2022!BV7*'Données de référence'!$D$3+Programme_2022!BW7*'Données de référence'!$D$2+Programme_2022!BX7*'Données de référence'!$D$4+Programme_2022!BY7</f>
        <v>0</v>
      </c>
      <c r="AY7" s="634">
        <f t="shared" ref="AY7" si="47">BZ7</f>
        <v>0</v>
      </c>
      <c r="AZ7" s="634">
        <f>Programme_2022!CA7*'Données de référence'!$D$3+Programme_2022!CB7*'Données de référence'!$D$2+Programme_2022!CC7*'Données de référence'!$D$4+Programme_2022!CD7</f>
        <v>0</v>
      </c>
      <c r="BA7" s="634">
        <f t="shared" ref="BA7" si="48">CE7</f>
        <v>0</v>
      </c>
      <c r="BB7" s="634">
        <f>Programme_2022!CF7*'Données de référence'!$D$3+Programme_2022!CG7*'Données de référence'!$D$2+Programme_2022!CH7*'Données de référence'!$D$4+Programme_2022!CI7</f>
        <v>0</v>
      </c>
      <c r="BC7" s="634">
        <f t="shared" ref="BC7" si="49">CJ7</f>
        <v>0</v>
      </c>
      <c r="BD7" s="634">
        <f>Programme_2022!CK7*'Données de référence'!$D$3+Programme_2022!CL7*'Données de référence'!$D$2+Programme_2022!CM7*'Données de référence'!$D$4+Programme_2022!CN7</f>
        <v>0</v>
      </c>
      <c r="BE7" s="634">
        <f t="shared" ref="BE7" si="50">CO7</f>
        <v>0</v>
      </c>
      <c r="BF7" s="634">
        <f>Programme_2022!CP7*'Données de référence'!$D$3+Programme_2022!CQ7*'Données de référence'!$D$2+Programme_2022!CR7*'Données de référence'!$D$4+Programme_2022!CS7</f>
        <v>0</v>
      </c>
      <c r="BG7" s="634">
        <f t="shared" ref="BG7" si="51">CT7</f>
        <v>0</v>
      </c>
      <c r="BH7" s="634">
        <f>Programme_2022!CU7*'Données de référence'!$D$3+Programme_2022!CV7*'Données de référence'!$D$2+Programme_2022!CW7*'Données de référence'!$D$4+Programme_2022!CX7</f>
        <v>0</v>
      </c>
      <c r="BI7" s="634">
        <f t="shared" ref="BI7" si="52">CY7</f>
        <v>0</v>
      </c>
      <c r="BJ7" s="634">
        <f>Programme_2022!CZ7*'Données de référence'!$D$3+Programme_2022!DA7*'Données de référence'!$D$2+Programme_2022!DB7*'Données de référence'!$D$4+Programme_2022!DC7</f>
        <v>0</v>
      </c>
      <c r="BK7" s="634">
        <f t="shared" ref="BK7" si="53">DD7</f>
        <v>0</v>
      </c>
      <c r="BL7" s="636"/>
      <c r="BM7" s="636"/>
      <c r="BN7" s="636"/>
      <c r="BO7" s="636"/>
      <c r="BP7" s="636"/>
      <c r="BQ7" s="638">
        <v>10</v>
      </c>
      <c r="BR7" s="638"/>
      <c r="BS7" s="638">
        <v>120</v>
      </c>
      <c r="BT7" s="638">
        <v>2000</v>
      </c>
      <c r="BU7" s="638"/>
      <c r="BV7" s="624"/>
      <c r="BW7" s="624"/>
      <c r="BX7" s="624"/>
      <c r="BY7" s="624"/>
      <c r="BZ7" s="624"/>
      <c r="CA7" s="625"/>
      <c r="CB7" s="625"/>
      <c r="CC7" s="625"/>
      <c r="CD7" s="625"/>
      <c r="CE7" s="625"/>
      <c r="CF7" s="626"/>
      <c r="CG7" s="626"/>
      <c r="CH7" s="626"/>
      <c r="CI7" s="626"/>
      <c r="CJ7" s="626"/>
      <c r="CK7" s="627"/>
      <c r="CL7" s="627"/>
      <c r="CM7" s="627"/>
      <c r="CN7" s="627"/>
      <c r="CO7" s="627"/>
      <c r="CP7" s="628"/>
      <c r="CQ7" s="628"/>
      <c r="CR7" s="628"/>
      <c r="CS7" s="628"/>
      <c r="CT7" s="628"/>
      <c r="CU7" s="629"/>
      <c r="CV7" s="629"/>
      <c r="CW7" s="629"/>
      <c r="CX7" s="629"/>
      <c r="CY7" s="629"/>
      <c r="CZ7" s="630"/>
      <c r="DA7" s="630"/>
      <c r="DB7" s="630"/>
      <c r="DC7" s="630"/>
      <c r="DD7" s="630"/>
    </row>
    <row r="8" spans="1:109" s="335" customFormat="1" ht="25" customHeight="1" x14ac:dyDescent="0.3">
      <c r="A8" s="642">
        <v>6</v>
      </c>
      <c r="B8" s="529">
        <v>1</v>
      </c>
      <c r="C8" s="642" t="s">
        <v>97</v>
      </c>
      <c r="D8" s="642" t="s">
        <v>98</v>
      </c>
      <c r="E8" s="642" t="s">
        <v>132</v>
      </c>
      <c r="F8" s="642">
        <v>7</v>
      </c>
      <c r="G8" s="529" t="s">
        <v>840</v>
      </c>
      <c r="H8" s="719" t="s">
        <v>483</v>
      </c>
      <c r="I8" s="561" t="s">
        <v>1191</v>
      </c>
      <c r="J8" s="561" t="s">
        <v>134</v>
      </c>
      <c r="K8" s="737" t="s">
        <v>1192</v>
      </c>
      <c r="L8" s="529" t="s">
        <v>103</v>
      </c>
      <c r="M8" s="529"/>
      <c r="N8" s="529" t="s">
        <v>104</v>
      </c>
      <c r="O8" s="529"/>
      <c r="P8" s="529" t="s">
        <v>1193</v>
      </c>
      <c r="Q8" s="529"/>
      <c r="R8" s="529"/>
      <c r="S8" s="529" t="s">
        <v>107</v>
      </c>
      <c r="T8" s="633" t="s">
        <v>1194</v>
      </c>
      <c r="U8" s="529"/>
      <c r="V8" s="529"/>
      <c r="W8" s="529"/>
      <c r="X8" s="529"/>
      <c r="Y8" s="529"/>
      <c r="Z8" s="529"/>
      <c r="AA8" s="529" t="s">
        <v>142</v>
      </c>
      <c r="AB8" s="529" t="s">
        <v>143</v>
      </c>
      <c r="AC8" s="641">
        <f t="shared" si="0"/>
        <v>83341.702000000005</v>
      </c>
      <c r="AD8" s="641">
        <f t="shared" si="1"/>
        <v>0</v>
      </c>
      <c r="AE8" s="641">
        <f t="shared" si="2"/>
        <v>0</v>
      </c>
      <c r="AF8" s="641">
        <f t="shared" si="3"/>
        <v>83341.702000000005</v>
      </c>
      <c r="AG8" s="641">
        <f t="shared" si="4"/>
        <v>83341.702000000005</v>
      </c>
      <c r="AH8" s="641">
        <f t="shared" si="5"/>
        <v>0</v>
      </c>
      <c r="AI8" s="641">
        <f t="shared" si="6"/>
        <v>0</v>
      </c>
      <c r="AJ8" s="641">
        <f t="shared" si="7"/>
        <v>0</v>
      </c>
      <c r="AK8" s="641">
        <f t="shared" si="8"/>
        <v>0</v>
      </c>
      <c r="AL8" s="641">
        <f t="shared" si="9"/>
        <v>0</v>
      </c>
      <c r="AM8" s="641">
        <f t="shared" si="10"/>
        <v>83341.702000000005</v>
      </c>
      <c r="AN8" s="641">
        <f t="shared" si="11"/>
        <v>0</v>
      </c>
      <c r="AO8" s="634">
        <f t="shared" si="12"/>
        <v>83341.702000000005</v>
      </c>
      <c r="AP8" s="634">
        <f t="shared" si="13"/>
        <v>83341.702000000005</v>
      </c>
      <c r="AQ8" s="634">
        <f t="shared" si="14"/>
        <v>0</v>
      </c>
      <c r="AR8" s="634">
        <f>Programme_2022!BL8*'Données de référence'!$B$3+Programme_2022!BM8*'Données de référence'!$B$2+Programme_2022!BN8*'Données de référence'!$B$4+Programme_2022!BO8</f>
        <v>0</v>
      </c>
      <c r="AS8" s="634">
        <f t="shared" si="15"/>
        <v>0</v>
      </c>
      <c r="AT8" s="634">
        <f>Programme_2022!BQ8*'Données de référence'!$C$3+Programme_2022!BR8*'Données de référence'!$C$2+Programme_2022!BS8*'Données de référence'!$C$4+Programme_2022!BT8</f>
        <v>0</v>
      </c>
      <c r="AU8" s="634">
        <f t="shared" si="16"/>
        <v>0</v>
      </c>
      <c r="AV8" s="635">
        <f t="shared" si="24"/>
        <v>83341.702000000005</v>
      </c>
      <c r="AW8" s="635">
        <f t="shared" si="25"/>
        <v>0</v>
      </c>
      <c r="AX8" s="634">
        <f>Programme_2022!BV8*'Données de référence'!$D$3+Programme_2022!BW8*'Données de référence'!$D$2+Programme_2022!BX8*'Données de référence'!$D$4+Programme_2022!BY8</f>
        <v>0</v>
      </c>
      <c r="AY8" s="634">
        <f t="shared" si="17"/>
        <v>0</v>
      </c>
      <c r="AZ8" s="634">
        <f>Programme_2022!CA8*'Données de référence'!$D$3+Programme_2022!CB8*'Données de référence'!$D$2+Programme_2022!CC8*'Données de référence'!$D$4+Programme_2022!CD8</f>
        <v>4602</v>
      </c>
      <c r="BA8" s="634">
        <f t="shared" si="18"/>
        <v>0</v>
      </c>
      <c r="BB8" s="634">
        <f>Programme_2022!CF8*'Données de référence'!$D$3+Programme_2022!CG8*'Données de référence'!$D$2+Programme_2022!CH8*'Données de référence'!$D$4+Programme_2022!CI8</f>
        <v>75650</v>
      </c>
      <c r="BC8" s="634">
        <f t="shared" si="19"/>
        <v>0</v>
      </c>
      <c r="BD8" s="634">
        <f>Programme_2022!CK8*'Données de référence'!$D$3+Programme_2022!CL8*'Données de référence'!$D$2+Programme_2022!CM8*'Données de référence'!$D$4+Programme_2022!CN8</f>
        <v>0</v>
      </c>
      <c r="BE8" s="634">
        <f t="shared" si="20"/>
        <v>0</v>
      </c>
      <c r="BF8" s="634">
        <f>Programme_2022!CP8*'Données de référence'!$D$3+Programme_2022!CQ8*'Données de référence'!$D$2+Programme_2022!CR8*'Données de référence'!$D$4+Programme_2022!CS8</f>
        <v>0</v>
      </c>
      <c r="BG8" s="634">
        <f t="shared" si="21"/>
        <v>0</v>
      </c>
      <c r="BH8" s="634">
        <f>Programme_2022!CU8*'Données de référence'!$D$3+Programme_2022!CV8*'Données de référence'!$D$2+Programme_2022!CW8*'Données de référence'!$D$4+Programme_2022!CX8</f>
        <v>0</v>
      </c>
      <c r="BI8" s="634">
        <f t="shared" si="22"/>
        <v>0</v>
      </c>
      <c r="BJ8" s="634">
        <f>Programme_2022!CZ8*'Données de référence'!$D$3+Programme_2022!DA8*'Données de référence'!$D$2+Programme_2022!DB8*'Données de référence'!$D$4+Programme_2022!DC8</f>
        <v>0</v>
      </c>
      <c r="BK8" s="634">
        <f t="shared" si="23"/>
        <v>0</v>
      </c>
      <c r="BL8" s="636"/>
      <c r="BM8" s="636"/>
      <c r="BN8" s="636"/>
      <c r="BO8" s="636"/>
      <c r="BP8" s="636"/>
      <c r="BQ8" s="638"/>
      <c r="BR8" s="638"/>
      <c r="BS8" s="638"/>
      <c r="BT8" s="638"/>
      <c r="BU8" s="638"/>
      <c r="BV8" s="708"/>
      <c r="BW8" s="708"/>
      <c r="BX8" s="708"/>
      <c r="BY8" s="708"/>
      <c r="BZ8" s="708"/>
      <c r="CA8" s="709">
        <v>39</v>
      </c>
      <c r="CB8" s="709"/>
      <c r="CC8" s="709"/>
      <c r="CD8" s="709"/>
      <c r="CE8" s="709"/>
      <c r="CF8" s="710">
        <v>100</v>
      </c>
      <c r="CG8" s="710"/>
      <c r="CH8" s="710">
        <v>650</v>
      </c>
      <c r="CI8" s="710">
        <v>6000</v>
      </c>
      <c r="CJ8" s="710"/>
      <c r="CK8" s="711"/>
      <c r="CL8" s="711"/>
      <c r="CM8" s="711"/>
      <c r="CN8" s="711"/>
      <c r="CO8" s="711"/>
      <c r="CP8" s="712"/>
      <c r="CQ8" s="712"/>
      <c r="CR8" s="712"/>
      <c r="CS8" s="712"/>
      <c r="CT8" s="712"/>
      <c r="CU8" s="705"/>
      <c r="CV8" s="705"/>
      <c r="CW8" s="705"/>
      <c r="CX8" s="705"/>
      <c r="CY8" s="705"/>
      <c r="CZ8" s="713"/>
      <c r="DA8" s="713"/>
      <c r="DB8" s="713"/>
      <c r="DC8" s="713"/>
      <c r="DD8" s="713"/>
    </row>
    <row r="9" spans="1:109" ht="25" customHeight="1" x14ac:dyDescent="0.3">
      <c r="A9" s="642">
        <v>6</v>
      </c>
      <c r="B9" s="529">
        <v>1</v>
      </c>
      <c r="C9" s="642" t="s">
        <v>97</v>
      </c>
      <c r="D9" s="642" t="s">
        <v>98</v>
      </c>
      <c r="E9" s="642" t="s">
        <v>132</v>
      </c>
      <c r="F9" s="722">
        <v>8</v>
      </c>
      <c r="G9" s="529" t="s">
        <v>840</v>
      </c>
      <c r="H9" s="719" t="s">
        <v>483</v>
      </c>
      <c r="I9" s="561" t="s">
        <v>1195</v>
      </c>
      <c r="J9" s="727" t="s">
        <v>1196</v>
      </c>
      <c r="K9" s="727" t="s">
        <v>1197</v>
      </c>
      <c r="L9" s="529" t="s">
        <v>103</v>
      </c>
      <c r="M9" s="642"/>
      <c r="N9" s="529" t="s">
        <v>1198</v>
      </c>
      <c r="O9" s="642"/>
      <c r="P9" s="529" t="s">
        <v>1193</v>
      </c>
      <c r="Q9" s="642"/>
      <c r="R9" s="642"/>
      <c r="S9" s="529" t="s">
        <v>107</v>
      </c>
      <c r="T9" s="643" t="s">
        <v>1199</v>
      </c>
      <c r="U9" s="642"/>
      <c r="V9" s="642"/>
      <c r="W9" s="642"/>
      <c r="X9" s="642"/>
      <c r="Y9" s="642"/>
      <c r="Z9" s="642"/>
      <c r="AA9" s="529" t="s">
        <v>169</v>
      </c>
      <c r="AB9" s="529" t="s">
        <v>143</v>
      </c>
      <c r="AC9" s="641">
        <f t="shared" si="0"/>
        <v>39352.919000000002</v>
      </c>
      <c r="AD9" s="641">
        <f t="shared" si="1"/>
        <v>0</v>
      </c>
      <c r="AE9" s="641">
        <f t="shared" si="2"/>
        <v>0</v>
      </c>
      <c r="AF9" s="641">
        <f t="shared" si="3"/>
        <v>39352.919000000002</v>
      </c>
      <c r="AG9" s="641">
        <f t="shared" si="4"/>
        <v>39352.919000000002</v>
      </c>
      <c r="AH9" s="641">
        <f t="shared" si="5"/>
        <v>0</v>
      </c>
      <c r="AI9" s="641">
        <f t="shared" si="6"/>
        <v>0</v>
      </c>
      <c r="AJ9" s="641">
        <f t="shared" si="7"/>
        <v>0</v>
      </c>
      <c r="AK9" s="641">
        <f t="shared" si="8"/>
        <v>0</v>
      </c>
      <c r="AL9" s="641">
        <f t="shared" si="9"/>
        <v>0</v>
      </c>
      <c r="AM9" s="641">
        <f t="shared" si="10"/>
        <v>39352.919000000002</v>
      </c>
      <c r="AN9" s="641">
        <f t="shared" si="11"/>
        <v>0</v>
      </c>
      <c r="AO9" s="634">
        <f t="shared" si="12"/>
        <v>39352.919000000002</v>
      </c>
      <c r="AP9" s="634">
        <f t="shared" si="13"/>
        <v>39352.919000000002</v>
      </c>
      <c r="AQ9" s="634">
        <f t="shared" si="14"/>
        <v>0</v>
      </c>
      <c r="AR9" s="634">
        <f>Programme_2022!BL9*'Données de référence'!$B$3+Programme_2022!BM9*'Données de référence'!$B$2+Programme_2022!BN9*'Données de référence'!$B$4+Programme_2022!BO9</f>
        <v>0</v>
      </c>
      <c r="AS9" s="634">
        <f t="shared" si="15"/>
        <v>0</v>
      </c>
      <c r="AT9" s="634">
        <f>Programme_2022!BQ9*'Données de référence'!$C$3+Programme_2022!BR9*'Données de référence'!$C$2+Programme_2022!BS9*'Données de référence'!$C$4+Programme_2022!BT9</f>
        <v>0</v>
      </c>
      <c r="AU9" s="634">
        <f t="shared" si="16"/>
        <v>0</v>
      </c>
      <c r="AV9" s="635">
        <f t="shared" si="24"/>
        <v>39352.919000000002</v>
      </c>
      <c r="AW9" s="635">
        <f t="shared" si="25"/>
        <v>0</v>
      </c>
      <c r="AX9" s="634">
        <f>Programme_2022!BV9*'Données de référence'!$D$3+Programme_2022!BW9*'Données de référence'!$D$2+Programme_2022!BX9*'Données de référence'!$D$4+Programme_2022!BY9</f>
        <v>0</v>
      </c>
      <c r="AY9" s="634">
        <f t="shared" si="17"/>
        <v>0</v>
      </c>
      <c r="AZ9" s="634">
        <f>Programme_2022!CA9*'Données de référence'!$D$3+Programme_2022!CB9*'Données de référence'!$D$2+Programme_2022!CC9*'Données de référence'!$D$4+Programme_2022!CD9</f>
        <v>944</v>
      </c>
      <c r="BA9" s="634">
        <f t="shared" si="18"/>
        <v>0</v>
      </c>
      <c r="BB9" s="634">
        <f>Programme_2022!CF9*'Données de référence'!$D$3+Programme_2022!CG9*'Données de référence'!$D$2+Programme_2022!CH9*'Données de référence'!$D$4+Programme_2022!CI9</f>
        <v>36950</v>
      </c>
      <c r="BC9" s="634">
        <f t="shared" si="19"/>
        <v>0</v>
      </c>
      <c r="BD9" s="634">
        <f>Programme_2022!CK9*'Données de référence'!$D$3+Programme_2022!CL9*'Données de référence'!$D$2+Programme_2022!CM9*'Données de référence'!$D$4+Programme_2022!CN9</f>
        <v>0</v>
      </c>
      <c r="BE9" s="634">
        <f t="shared" si="20"/>
        <v>0</v>
      </c>
      <c r="BF9" s="634">
        <f>Programme_2022!CP9*'Données de référence'!$D$3+Programme_2022!CQ9*'Données de référence'!$D$2+Programme_2022!CR9*'Données de référence'!$D$4+Programme_2022!CS9</f>
        <v>0</v>
      </c>
      <c r="BG9" s="634">
        <f t="shared" si="21"/>
        <v>0</v>
      </c>
      <c r="BH9" s="634">
        <f>Programme_2022!CU9*'Données de référence'!$D$3+Programme_2022!CV9*'Données de référence'!$D$2+Programme_2022!CW9*'Données de référence'!$D$4+Programme_2022!CX9</f>
        <v>0</v>
      </c>
      <c r="BI9" s="634">
        <f t="shared" si="22"/>
        <v>0</v>
      </c>
      <c r="BJ9" s="634">
        <f>Programme_2022!CZ9*'Données de référence'!$D$3+Programme_2022!DA9*'Données de référence'!$D$2+Programme_2022!DB9*'Données de référence'!$D$4+Programme_2022!DC9</f>
        <v>0</v>
      </c>
      <c r="BK9" s="634">
        <f t="shared" si="23"/>
        <v>0</v>
      </c>
      <c r="BL9" s="636"/>
      <c r="BM9" s="636"/>
      <c r="BN9" s="636"/>
      <c r="BO9" s="636"/>
      <c r="BP9" s="636"/>
      <c r="BQ9" s="638"/>
      <c r="BR9" s="638"/>
      <c r="BS9" s="638"/>
      <c r="BT9" s="638"/>
      <c r="BU9" s="638"/>
      <c r="BV9" s="624"/>
      <c r="BW9" s="624"/>
      <c r="BX9" s="624"/>
      <c r="BY9" s="624"/>
      <c r="BZ9" s="624"/>
      <c r="CA9" s="625">
        <v>8</v>
      </c>
      <c r="CB9" s="625"/>
      <c r="CC9" s="625"/>
      <c r="CD9" s="625"/>
      <c r="CE9" s="625"/>
      <c r="CF9" s="693">
        <v>200</v>
      </c>
      <c r="CG9" s="626"/>
      <c r="CH9" s="626">
        <v>150</v>
      </c>
      <c r="CI9" s="626"/>
      <c r="CJ9" s="626"/>
      <c r="CK9" s="627"/>
      <c r="CL9" s="627"/>
      <c r="CM9" s="627"/>
      <c r="CN9" s="627"/>
      <c r="CO9" s="627"/>
      <c r="CP9" s="628"/>
      <c r="CQ9" s="628"/>
      <c r="CR9" s="628"/>
      <c r="CS9" s="628"/>
      <c r="CT9" s="628"/>
      <c r="CU9" s="629"/>
      <c r="CV9" s="629"/>
      <c r="CW9" s="629"/>
      <c r="CX9" s="629"/>
      <c r="CY9" s="629"/>
      <c r="CZ9" s="630"/>
      <c r="DA9" s="630"/>
      <c r="DB9" s="630"/>
      <c r="DC9" s="630"/>
      <c r="DD9" s="630"/>
    </row>
    <row r="10" spans="1:109" s="335" customFormat="1" ht="25" customHeight="1" x14ac:dyDescent="0.3">
      <c r="A10" s="642">
        <v>6</v>
      </c>
      <c r="B10" s="529">
        <v>1</v>
      </c>
      <c r="C10" s="642" t="s">
        <v>97</v>
      </c>
      <c r="D10" s="642" t="s">
        <v>98</v>
      </c>
      <c r="E10" s="642" t="s">
        <v>132</v>
      </c>
      <c r="F10" s="642">
        <v>9</v>
      </c>
      <c r="G10" s="529" t="s">
        <v>840</v>
      </c>
      <c r="H10" s="719" t="s">
        <v>483</v>
      </c>
      <c r="I10" s="561" t="s">
        <v>1200</v>
      </c>
      <c r="J10" s="561" t="s">
        <v>134</v>
      </c>
      <c r="K10" s="561" t="s">
        <v>1476</v>
      </c>
      <c r="L10" s="529" t="s">
        <v>103</v>
      </c>
      <c r="M10" s="529"/>
      <c r="N10" s="529" t="s">
        <v>104</v>
      </c>
      <c r="O10" s="529"/>
      <c r="P10" s="529"/>
      <c r="Q10" s="529"/>
      <c r="R10" s="529"/>
      <c r="S10" s="529" t="s">
        <v>183</v>
      </c>
      <c r="T10" s="633" t="s">
        <v>1190</v>
      </c>
      <c r="U10" s="529"/>
      <c r="V10" s="529"/>
      <c r="W10" s="529"/>
      <c r="X10" s="529"/>
      <c r="Y10" s="529"/>
      <c r="Z10" s="529"/>
      <c r="AA10" s="529" t="s">
        <v>142</v>
      </c>
      <c r="AB10" s="529" t="s">
        <v>143</v>
      </c>
      <c r="AC10" s="641">
        <f t="shared" si="0"/>
        <v>18177.903999999999</v>
      </c>
      <c r="AD10" s="641">
        <f t="shared" si="1"/>
        <v>0</v>
      </c>
      <c r="AE10" s="641">
        <f t="shared" si="2"/>
        <v>0</v>
      </c>
      <c r="AF10" s="641">
        <f t="shared" si="3"/>
        <v>18177.903999999999</v>
      </c>
      <c r="AG10" s="641">
        <f t="shared" si="4"/>
        <v>18177.903999999999</v>
      </c>
      <c r="AH10" s="641">
        <f t="shared" si="5"/>
        <v>0</v>
      </c>
      <c r="AI10" s="641">
        <f t="shared" si="6"/>
        <v>0</v>
      </c>
      <c r="AJ10" s="641">
        <f t="shared" si="7"/>
        <v>0</v>
      </c>
      <c r="AK10" s="641">
        <f t="shared" si="8"/>
        <v>0</v>
      </c>
      <c r="AL10" s="641">
        <f t="shared" si="9"/>
        <v>0</v>
      </c>
      <c r="AM10" s="641">
        <f t="shared" si="10"/>
        <v>18177.903999999999</v>
      </c>
      <c r="AN10" s="641">
        <f t="shared" si="11"/>
        <v>0</v>
      </c>
      <c r="AO10" s="634">
        <f t="shared" si="12"/>
        <v>18177.903999999999</v>
      </c>
      <c r="AP10" s="634">
        <f t="shared" si="13"/>
        <v>18177.903999999999</v>
      </c>
      <c r="AQ10" s="634">
        <f t="shared" si="14"/>
        <v>0</v>
      </c>
      <c r="AR10" s="634">
        <f>Programme_2022!BL10*'Données de référence'!$B$3+Programme_2022!BM10*'Données de référence'!$B$2+Programme_2022!BN10*'Données de référence'!$B$4+Programme_2022!BO10</f>
        <v>0</v>
      </c>
      <c r="AS10" s="634">
        <f t="shared" si="15"/>
        <v>0</v>
      </c>
      <c r="AT10" s="634">
        <f>Programme_2022!BQ10*'Données de référence'!$C$3+Programme_2022!BR10*'Données de référence'!$C$2+Programme_2022!BS10*'Données de référence'!$C$4+Programme_2022!BT10</f>
        <v>0</v>
      </c>
      <c r="AU10" s="634">
        <f t="shared" si="16"/>
        <v>0</v>
      </c>
      <c r="AV10" s="635">
        <f t="shared" si="24"/>
        <v>18177.903999999999</v>
      </c>
      <c r="AW10" s="635">
        <f t="shared" si="25"/>
        <v>0</v>
      </c>
      <c r="AX10" s="634">
        <f>Programme_2022!BV10*'Données de référence'!$D$3+Programme_2022!BW10*'Données de référence'!$D$2+Programme_2022!BX10*'Données de référence'!$D$4+Programme_2022!BY10</f>
        <v>0</v>
      </c>
      <c r="AY10" s="634">
        <f t="shared" si="17"/>
        <v>0</v>
      </c>
      <c r="AZ10" s="634">
        <f>Programme_2022!CA10*'Données de référence'!$D$3+Programme_2022!CB10*'Données de référence'!$D$2+Programme_2022!CC10*'Données de référence'!$D$4+Programme_2022!CD10</f>
        <v>944</v>
      </c>
      <c r="BA10" s="634">
        <f t="shared" si="18"/>
        <v>0</v>
      </c>
      <c r="BB10" s="634">
        <f>Programme_2022!CF10*'Données de référence'!$D$3+Programme_2022!CG10*'Données de référence'!$D$2+Programme_2022!CH10*'Données de référence'!$D$4+Programme_2022!CI10</f>
        <v>16560</v>
      </c>
      <c r="BC10" s="634">
        <f t="shared" si="19"/>
        <v>0</v>
      </c>
      <c r="BD10" s="634">
        <f>Programme_2022!CK10*'Données de référence'!$D$3+Programme_2022!CL10*'Données de référence'!$D$2+Programme_2022!CM10*'Données de référence'!$D$4+Programme_2022!CN10</f>
        <v>0</v>
      </c>
      <c r="BE10" s="634">
        <f t="shared" si="20"/>
        <v>0</v>
      </c>
      <c r="BF10" s="634">
        <f>Programme_2022!CP10*'Données de référence'!$D$3+Programme_2022!CQ10*'Données de référence'!$D$2+Programme_2022!CR10*'Données de référence'!$D$4+Programme_2022!CS10</f>
        <v>0</v>
      </c>
      <c r="BG10" s="634">
        <f t="shared" si="21"/>
        <v>0</v>
      </c>
      <c r="BH10" s="634">
        <f>Programme_2022!CU10*'Données de référence'!$D$3+Programme_2022!CV10*'Données de référence'!$D$2+Programme_2022!CW10*'Données de référence'!$D$4+Programme_2022!CX10</f>
        <v>0</v>
      </c>
      <c r="BI10" s="634">
        <f t="shared" si="22"/>
        <v>0</v>
      </c>
      <c r="BJ10" s="634">
        <f>Programme_2022!CZ10*'Données de référence'!$D$3+Programme_2022!DA10*'Données de référence'!$D$2+Programme_2022!DB10*'Données de référence'!$D$4+Programme_2022!DC10</f>
        <v>0</v>
      </c>
      <c r="BK10" s="634">
        <f t="shared" si="23"/>
        <v>0</v>
      </c>
      <c r="BL10" s="636"/>
      <c r="BM10" s="636"/>
      <c r="BN10" s="636"/>
      <c r="BO10" s="636"/>
      <c r="BP10" s="636"/>
      <c r="BQ10" s="638"/>
      <c r="BR10" s="638"/>
      <c r="BS10" s="638"/>
      <c r="BT10" s="638"/>
      <c r="BU10" s="638"/>
      <c r="BV10" s="708"/>
      <c r="BW10" s="708"/>
      <c r="BX10" s="708"/>
      <c r="BY10" s="708"/>
      <c r="BZ10" s="708"/>
      <c r="CA10" s="709">
        <v>8</v>
      </c>
      <c r="CB10" s="709"/>
      <c r="CC10" s="709"/>
      <c r="CD10" s="709"/>
      <c r="CE10" s="709"/>
      <c r="CF10" s="710">
        <v>80</v>
      </c>
      <c r="CG10" s="710"/>
      <c r="CH10" s="710">
        <v>80</v>
      </c>
      <c r="CI10" s="710"/>
      <c r="CJ10" s="710"/>
      <c r="CK10" s="711"/>
      <c r="CL10" s="711"/>
      <c r="CM10" s="711"/>
      <c r="CN10" s="711"/>
      <c r="CO10" s="711"/>
      <c r="CP10" s="712"/>
      <c r="CQ10" s="712"/>
      <c r="CR10" s="712"/>
      <c r="CS10" s="712"/>
      <c r="CT10" s="712"/>
      <c r="CU10" s="705"/>
      <c r="CV10" s="705"/>
      <c r="CW10" s="705"/>
      <c r="CX10" s="705"/>
      <c r="CY10" s="705"/>
      <c r="CZ10" s="713"/>
      <c r="DA10" s="713"/>
      <c r="DB10" s="713"/>
      <c r="DC10" s="713"/>
      <c r="DD10" s="713"/>
    </row>
    <row r="11" spans="1:109" s="335" customFormat="1" ht="225.75" customHeight="1" x14ac:dyDescent="0.3">
      <c r="A11" s="642">
        <v>6</v>
      </c>
      <c r="B11" s="529">
        <v>1</v>
      </c>
      <c r="C11" s="642" t="s">
        <v>97</v>
      </c>
      <c r="D11" s="642" t="s">
        <v>98</v>
      </c>
      <c r="E11" s="642" t="s">
        <v>132</v>
      </c>
      <c r="F11" s="642">
        <v>10</v>
      </c>
      <c r="G11" s="529" t="s">
        <v>840</v>
      </c>
      <c r="H11" s="529"/>
      <c r="I11" s="561" t="s">
        <v>1201</v>
      </c>
      <c r="J11" s="561" t="s">
        <v>1477</v>
      </c>
      <c r="K11" s="561" t="s">
        <v>1478</v>
      </c>
      <c r="L11" s="529" t="s">
        <v>114</v>
      </c>
      <c r="M11" s="529"/>
      <c r="N11" s="529" t="s">
        <v>204</v>
      </c>
      <c r="O11" s="529" t="s">
        <v>116</v>
      </c>
      <c r="P11" s="529" t="s">
        <v>1468</v>
      </c>
      <c r="Q11" s="529"/>
      <c r="R11" s="529"/>
      <c r="S11" s="529" t="s">
        <v>183</v>
      </c>
      <c r="T11" s="529" t="s">
        <v>1190</v>
      </c>
      <c r="U11" s="529" t="s">
        <v>344</v>
      </c>
      <c r="V11" s="529" t="s">
        <v>182</v>
      </c>
      <c r="W11" s="529"/>
      <c r="X11" s="529"/>
      <c r="Y11" s="529"/>
      <c r="Z11" s="529"/>
      <c r="AA11" s="597" t="s">
        <v>864</v>
      </c>
      <c r="AB11" s="529" t="s">
        <v>185</v>
      </c>
      <c r="AC11" s="641">
        <f t="shared" si="0"/>
        <v>119533.455</v>
      </c>
      <c r="AD11" s="641">
        <f t="shared" si="1"/>
        <v>7552</v>
      </c>
      <c r="AE11" s="641">
        <f t="shared" si="2"/>
        <v>0</v>
      </c>
      <c r="AF11" s="641">
        <f t="shared" si="3"/>
        <v>111981.455</v>
      </c>
      <c r="AG11" s="641">
        <f t="shared" si="4"/>
        <v>119533.455</v>
      </c>
      <c r="AH11" s="641">
        <f t="shared" si="5"/>
        <v>0</v>
      </c>
      <c r="AI11" s="641">
        <f t="shared" si="6"/>
        <v>7552</v>
      </c>
      <c r="AJ11" s="641">
        <f t="shared" si="7"/>
        <v>0</v>
      </c>
      <c r="AK11" s="641">
        <f t="shared" si="8"/>
        <v>0</v>
      </c>
      <c r="AL11" s="641">
        <f t="shared" si="9"/>
        <v>0</v>
      </c>
      <c r="AM11" s="641">
        <f t="shared" si="10"/>
        <v>111981.455</v>
      </c>
      <c r="AN11" s="641">
        <f t="shared" si="11"/>
        <v>0</v>
      </c>
      <c r="AO11" s="634">
        <f t="shared" si="12"/>
        <v>121421.455</v>
      </c>
      <c r="AP11" s="634">
        <f t="shared" si="13"/>
        <v>121421.455</v>
      </c>
      <c r="AQ11" s="634">
        <f t="shared" si="14"/>
        <v>0</v>
      </c>
      <c r="AR11" s="634">
        <f>Programme_2022!BL11*'Données de référence'!$B$3+Programme_2022!BM11*'Données de référence'!$B$2+Programme_2022!BN11*'Données de référence'!$B$4+Programme_2022!BO11</f>
        <v>9440</v>
      </c>
      <c r="AS11" s="634">
        <f t="shared" si="15"/>
        <v>0</v>
      </c>
      <c r="AT11" s="634">
        <f>Programme_2022!BQ11*'Données de référence'!$C$3+Programme_2022!BR11*'Données de référence'!$C$2+Programme_2022!BS11*'Données de référence'!$C$4+Programme_2022!BT11</f>
        <v>0</v>
      </c>
      <c r="AU11" s="634">
        <f t="shared" si="16"/>
        <v>0</v>
      </c>
      <c r="AV11" s="635">
        <f t="shared" si="24"/>
        <v>111981.455</v>
      </c>
      <c r="AW11" s="635">
        <f t="shared" si="25"/>
        <v>0</v>
      </c>
      <c r="AX11" s="634">
        <f>Programme_2022!BV11*'Données de référence'!$D$3+Programme_2022!BW11*'Données de référence'!$D$2+Programme_2022!BX11*'Données de référence'!$D$4+Programme_2022!BY11</f>
        <v>0</v>
      </c>
      <c r="AY11" s="634">
        <f t="shared" si="17"/>
        <v>0</v>
      </c>
      <c r="AZ11" s="634">
        <f>Programme_2022!CA11*'Données de référence'!$D$3+Programme_2022!CB11*'Données de référence'!$D$2+Programme_2022!CC11*'Données de référence'!$D$4+Programme_2022!CD11</f>
        <v>9440</v>
      </c>
      <c r="BA11" s="634">
        <f t="shared" si="18"/>
        <v>0</v>
      </c>
      <c r="BB11" s="634">
        <f>Programme_2022!CF11*'Données de référence'!$D$3+Programme_2022!CG11*'Données de référence'!$D$2+Programme_2022!CH11*'Données de référence'!$D$4+Programme_2022!CI11</f>
        <v>67930</v>
      </c>
      <c r="BC11" s="634">
        <f t="shared" si="19"/>
        <v>0</v>
      </c>
      <c r="BD11" s="634">
        <f>Programme_2022!CK11*'Données de référence'!$D$3+Programme_2022!CL11*'Données de référence'!$D$2+Programme_2022!CM11*'Données de référence'!$D$4+Programme_2022!CN11</f>
        <v>30460</v>
      </c>
      <c r="BE11" s="634">
        <f t="shared" si="20"/>
        <v>0</v>
      </c>
      <c r="BF11" s="634">
        <f>Programme_2022!CP11*'Données de référence'!$D$3+Programme_2022!CQ11*'Données de référence'!$D$2+Programme_2022!CR11*'Données de référence'!$D$4+Programme_2022!CS11</f>
        <v>0</v>
      </c>
      <c r="BG11" s="634">
        <f t="shared" si="21"/>
        <v>0</v>
      </c>
      <c r="BH11" s="634">
        <f>Programme_2022!CU11*'Données de référence'!$D$3+Programme_2022!CV11*'Données de référence'!$D$2+Programme_2022!CW11*'Données de référence'!$D$4+Programme_2022!CX11</f>
        <v>0</v>
      </c>
      <c r="BI11" s="634">
        <f t="shared" si="22"/>
        <v>0</v>
      </c>
      <c r="BJ11" s="634">
        <f>Programme_2022!CZ11*'Données de référence'!$D$3+Programme_2022!DA11*'Données de référence'!$D$2+Programme_2022!DB11*'Données de référence'!$D$4+Programme_2022!DC11</f>
        <v>0</v>
      </c>
      <c r="BK11" s="634">
        <f t="shared" si="23"/>
        <v>0</v>
      </c>
      <c r="BL11" s="636">
        <v>80</v>
      </c>
      <c r="BM11" s="636"/>
      <c r="BN11" s="636"/>
      <c r="BO11" s="636"/>
      <c r="BP11" s="636"/>
      <c r="BQ11" s="623"/>
      <c r="BR11" s="623"/>
      <c r="BS11" s="623"/>
      <c r="BT11" s="623"/>
      <c r="BU11" s="623"/>
      <c r="BV11" s="624"/>
      <c r="BW11" s="624"/>
      <c r="BX11" s="624"/>
      <c r="BY11" s="624"/>
      <c r="BZ11" s="624"/>
      <c r="CA11" s="625">
        <v>80</v>
      </c>
      <c r="CB11" s="625"/>
      <c r="CC11" s="625"/>
      <c r="CD11" s="625"/>
      <c r="CE11" s="625"/>
      <c r="CF11" s="693">
        <f>425-35</f>
        <v>390</v>
      </c>
      <c r="CG11" s="693"/>
      <c r="CH11" s="693">
        <f>200-10</f>
        <v>190</v>
      </c>
      <c r="CI11" s="693">
        <f>22000-17000</f>
        <v>5000</v>
      </c>
      <c r="CJ11" s="626"/>
      <c r="CK11" s="627">
        <v>80</v>
      </c>
      <c r="CL11" s="627"/>
      <c r="CM11" s="627">
        <v>180</v>
      </c>
      <c r="CN11" s="627">
        <v>5000</v>
      </c>
      <c r="CO11" s="627"/>
      <c r="CP11" s="628"/>
      <c r="CQ11" s="628"/>
      <c r="CR11" s="628"/>
      <c r="CS11" s="628"/>
      <c r="CT11" s="628"/>
      <c r="CU11" s="629"/>
      <c r="CV11" s="629"/>
      <c r="CW11" s="629"/>
      <c r="CX11" s="629"/>
      <c r="CY11" s="629"/>
      <c r="CZ11" s="630"/>
      <c r="DA11" s="630"/>
      <c r="DB11" s="630"/>
      <c r="DC11" s="630"/>
      <c r="DD11" s="630"/>
    </row>
    <row r="12" spans="1:109" s="672" customFormat="1" ht="118.5" customHeight="1" x14ac:dyDescent="0.3">
      <c r="A12" s="724">
        <v>6</v>
      </c>
      <c r="B12" s="723">
        <v>1</v>
      </c>
      <c r="C12" s="724" t="s">
        <v>97</v>
      </c>
      <c r="D12" s="724" t="s">
        <v>214</v>
      </c>
      <c r="E12" s="724" t="s">
        <v>215</v>
      </c>
      <c r="F12" s="642">
        <v>11</v>
      </c>
      <c r="G12" s="723" t="s">
        <v>840</v>
      </c>
      <c r="H12" s="725" t="s">
        <v>1202</v>
      </c>
      <c r="I12" s="735" t="s">
        <v>588</v>
      </c>
      <c r="J12" s="728" t="s">
        <v>1479</v>
      </c>
      <c r="K12" s="735" t="s">
        <v>1203</v>
      </c>
      <c r="L12" s="750" t="s">
        <v>114</v>
      </c>
      <c r="M12" s="723"/>
      <c r="N12" s="750" t="s">
        <v>204</v>
      </c>
      <c r="O12" s="529" t="s">
        <v>105</v>
      </c>
      <c r="P12" s="562" t="s">
        <v>1204</v>
      </c>
      <c r="Q12" s="529"/>
      <c r="R12" s="529"/>
      <c r="S12" s="529" t="s">
        <v>107</v>
      </c>
      <c r="T12" s="633" t="s">
        <v>1190</v>
      </c>
      <c r="U12" s="529"/>
      <c r="V12" s="529"/>
      <c r="W12" s="529"/>
      <c r="X12" s="529"/>
      <c r="Y12" s="529"/>
      <c r="Z12" s="529"/>
      <c r="AA12" s="597" t="s">
        <v>246</v>
      </c>
      <c r="AB12" s="529" t="s">
        <v>143</v>
      </c>
      <c r="AC12" s="641">
        <f>AD12+AE12+AF12</f>
        <v>29287.776999999998</v>
      </c>
      <c r="AD12" s="641">
        <f t="shared" si="1"/>
        <v>0</v>
      </c>
      <c r="AE12" s="641">
        <f t="shared" si="2"/>
        <v>0</v>
      </c>
      <c r="AF12" s="641">
        <f t="shared" si="3"/>
        <v>29287.776999999998</v>
      </c>
      <c r="AG12" s="641">
        <f t="shared" si="4"/>
        <v>29287.776999999998</v>
      </c>
      <c r="AH12" s="641">
        <f t="shared" si="5"/>
        <v>0</v>
      </c>
      <c r="AI12" s="641">
        <f t="shared" si="6"/>
        <v>0</v>
      </c>
      <c r="AJ12" s="641">
        <f t="shared" si="7"/>
        <v>0</v>
      </c>
      <c r="AK12" s="641">
        <f t="shared" si="8"/>
        <v>0</v>
      </c>
      <c r="AL12" s="641">
        <f t="shared" si="9"/>
        <v>0</v>
      </c>
      <c r="AM12" s="641">
        <f t="shared" si="10"/>
        <v>29287.776999999998</v>
      </c>
      <c r="AN12" s="641">
        <f t="shared" si="11"/>
        <v>0</v>
      </c>
      <c r="AO12" s="634">
        <f t="shared" si="12"/>
        <v>29287.776999999998</v>
      </c>
      <c r="AP12" s="634">
        <f t="shared" si="13"/>
        <v>29287.776999999998</v>
      </c>
      <c r="AQ12" s="634">
        <f t="shared" si="14"/>
        <v>0</v>
      </c>
      <c r="AR12" s="634">
        <f>Programme_2022!BL12*'Données de référence'!$B$3+Programme_2022!BM12*'Données de référence'!$B$2+Programme_2022!BN12*'Données de référence'!$B$4+Programme_2022!BO12</f>
        <v>0</v>
      </c>
      <c r="AS12" s="634">
        <f t="shared" si="15"/>
        <v>0</v>
      </c>
      <c r="AT12" s="634">
        <f>Programme_2022!BQ12*'Données de référence'!$C$3+Programme_2022!BR12*'Données de référence'!$C$2+Programme_2022!BS12*'Données de référence'!$C$4+Programme_2022!BT12</f>
        <v>0</v>
      </c>
      <c r="AU12" s="634">
        <f t="shared" si="16"/>
        <v>0</v>
      </c>
      <c r="AV12" s="635">
        <f t="shared" si="24"/>
        <v>29287.776999999998</v>
      </c>
      <c r="AW12" s="635">
        <f t="shared" si="25"/>
        <v>0</v>
      </c>
      <c r="AX12" s="634">
        <f>Programme_2022!BV12*'Données de référence'!$D$3+Programme_2022!BW12*'Données de référence'!$D$2+Programme_2022!BX12*'Données de référence'!$D$4+Programme_2022!BY12</f>
        <v>23600</v>
      </c>
      <c r="AY12" s="634">
        <f t="shared" si="17"/>
        <v>0</v>
      </c>
      <c r="AZ12" s="634">
        <f>Programme_2022!CA12*'Données de référence'!$D$3+Programme_2022!CB12*'Données de référence'!$D$2+Programme_2022!CC12*'Données de référence'!$D$4+Programme_2022!CD12</f>
        <v>4602</v>
      </c>
      <c r="BA12" s="634">
        <f t="shared" si="18"/>
        <v>0</v>
      </c>
      <c r="BB12" s="634">
        <f>Programme_2022!CF12*'Données de référence'!$D$3+Programme_2022!CG12*'Données de référence'!$D$2+Programme_2022!CH12*'Données de référence'!$D$4+Programme_2022!CI12</f>
        <v>0</v>
      </c>
      <c r="BC12" s="634">
        <f t="shared" si="19"/>
        <v>0</v>
      </c>
      <c r="BD12" s="634">
        <f>Programme_2022!CK12*'Données de référence'!$D$3+Programme_2022!CL12*'Données de référence'!$D$2+Programme_2022!CM12*'Données de référence'!$D$4+Programme_2022!CN12</f>
        <v>0</v>
      </c>
      <c r="BE12" s="634">
        <f t="shared" si="20"/>
        <v>0</v>
      </c>
      <c r="BF12" s="634">
        <f>Programme_2022!CP12*'Données de référence'!$D$3+Programme_2022!CQ12*'Données de référence'!$D$2+Programme_2022!CR12*'Données de référence'!$D$4+Programme_2022!CS12</f>
        <v>0</v>
      </c>
      <c r="BG12" s="634">
        <f t="shared" si="21"/>
        <v>0</v>
      </c>
      <c r="BH12" s="634">
        <f>Programme_2022!CU12*'Données de référence'!$D$3+Programme_2022!CV12*'Données de référence'!$D$2+Programme_2022!CW12*'Données de référence'!$D$4+Programme_2022!CX12</f>
        <v>0</v>
      </c>
      <c r="BI12" s="634">
        <f t="shared" si="22"/>
        <v>0</v>
      </c>
      <c r="BJ12" s="634">
        <f>Programme_2022!CZ12*'Données de référence'!$D$3+Programme_2022!DA12*'Données de référence'!$D$2+Programme_2022!DB12*'Données de référence'!$D$4+Programme_2022!DC12</f>
        <v>0</v>
      </c>
      <c r="BK12" s="634">
        <f t="shared" si="23"/>
        <v>0</v>
      </c>
      <c r="BL12" s="636"/>
      <c r="BM12" s="636"/>
      <c r="BN12" s="636"/>
      <c r="BO12" s="636"/>
      <c r="BP12" s="636"/>
      <c r="BQ12" s="623"/>
      <c r="BR12" s="623"/>
      <c r="BS12" s="623"/>
      <c r="BT12" s="623"/>
      <c r="BU12" s="623"/>
      <c r="BV12" s="624">
        <v>200</v>
      </c>
      <c r="BW12" s="624"/>
      <c r="BX12" s="624"/>
      <c r="BY12" s="624"/>
      <c r="BZ12" s="624"/>
      <c r="CA12" s="625">
        <v>39</v>
      </c>
      <c r="CB12" s="625"/>
      <c r="CC12" s="625"/>
      <c r="CD12" s="625"/>
      <c r="CE12" s="625"/>
      <c r="CF12" s="693"/>
      <c r="CG12" s="693"/>
      <c r="CH12" s="693"/>
      <c r="CI12" s="693"/>
      <c r="CJ12" s="626"/>
      <c r="CK12" s="627"/>
      <c r="CL12" s="627"/>
      <c r="CM12" s="627"/>
      <c r="CN12" s="627"/>
      <c r="CO12" s="627"/>
      <c r="CP12" s="628"/>
      <c r="CQ12" s="628"/>
      <c r="CR12" s="628"/>
      <c r="CS12" s="628"/>
      <c r="CT12" s="628"/>
      <c r="CU12" s="629"/>
      <c r="CV12" s="629"/>
      <c r="CW12" s="629"/>
      <c r="CX12" s="629"/>
      <c r="CY12" s="629"/>
      <c r="CZ12" s="630"/>
      <c r="DA12" s="630"/>
      <c r="DB12" s="630"/>
      <c r="DC12" s="630"/>
      <c r="DD12" s="630"/>
    </row>
    <row r="13" spans="1:109" s="335" customFormat="1" ht="25.9" customHeight="1" x14ac:dyDescent="0.3">
      <c r="A13" s="642">
        <v>6</v>
      </c>
      <c r="B13" s="529">
        <v>1</v>
      </c>
      <c r="C13" s="642" t="s">
        <v>97</v>
      </c>
      <c r="D13" s="642" t="s">
        <v>98</v>
      </c>
      <c r="E13" s="642" t="s">
        <v>132</v>
      </c>
      <c r="F13" s="722">
        <v>12</v>
      </c>
      <c r="G13" s="529" t="s">
        <v>840</v>
      </c>
      <c r="H13" s="529"/>
      <c r="I13" s="561" t="s">
        <v>1480</v>
      </c>
      <c r="J13" s="561" t="s">
        <v>1481</v>
      </c>
      <c r="K13" s="561" t="s">
        <v>1205</v>
      </c>
      <c r="L13" s="529" t="s">
        <v>103</v>
      </c>
      <c r="M13" s="529"/>
      <c r="N13" s="529" t="s">
        <v>104</v>
      </c>
      <c r="O13" s="529" t="s">
        <v>165</v>
      </c>
      <c r="P13" s="529" t="s">
        <v>1206</v>
      </c>
      <c r="Q13" s="529"/>
      <c r="R13" s="529"/>
      <c r="S13" s="529" t="s">
        <v>155</v>
      </c>
      <c r="T13" s="529" t="s">
        <v>1207</v>
      </c>
      <c r="U13" s="529"/>
      <c r="V13" s="529"/>
      <c r="W13" s="529"/>
      <c r="X13" s="529"/>
      <c r="Y13" s="529"/>
      <c r="Z13" s="529"/>
      <c r="AA13" s="529" t="s">
        <v>161</v>
      </c>
      <c r="AB13" s="529" t="s">
        <v>143</v>
      </c>
      <c r="AC13" s="641">
        <f t="shared" si="0"/>
        <v>22592.567500000001</v>
      </c>
      <c r="AD13" s="641">
        <f t="shared" si="1"/>
        <v>0</v>
      </c>
      <c r="AE13" s="641">
        <f t="shared" si="2"/>
        <v>0</v>
      </c>
      <c r="AF13" s="641">
        <f t="shared" si="3"/>
        <v>22592.567500000001</v>
      </c>
      <c r="AG13" s="641">
        <f t="shared" si="4"/>
        <v>22592.567500000001</v>
      </c>
      <c r="AH13" s="641">
        <f t="shared" si="5"/>
        <v>0</v>
      </c>
      <c r="AI13" s="641">
        <f t="shared" si="6"/>
        <v>0</v>
      </c>
      <c r="AJ13" s="641">
        <f t="shared" si="7"/>
        <v>0</v>
      </c>
      <c r="AK13" s="641">
        <f t="shared" si="8"/>
        <v>0</v>
      </c>
      <c r="AL13" s="641">
        <f t="shared" si="9"/>
        <v>0</v>
      </c>
      <c r="AM13" s="641">
        <f t="shared" si="10"/>
        <v>22592.567500000001</v>
      </c>
      <c r="AN13" s="641">
        <f t="shared" si="11"/>
        <v>0</v>
      </c>
      <c r="AO13" s="634">
        <f t="shared" si="12"/>
        <v>22592.567500000001</v>
      </c>
      <c r="AP13" s="634">
        <f t="shared" si="13"/>
        <v>22592.567500000001</v>
      </c>
      <c r="AQ13" s="634">
        <f t="shared" si="14"/>
        <v>0</v>
      </c>
      <c r="AR13" s="634">
        <f>Programme_2022!BL13*'Données de référence'!$B$3+Programme_2022!BM13*'Données de référence'!$B$2+Programme_2022!BN13*'Données de référence'!$B$4+Programme_2022!BO13</f>
        <v>0</v>
      </c>
      <c r="AS13" s="634">
        <f t="shared" si="15"/>
        <v>0</v>
      </c>
      <c r="AT13" s="634">
        <f>Programme_2022!BQ13*'Données de référence'!$C$3+Programme_2022!BR13*'Données de référence'!$C$2+Programme_2022!BS13*'Données de référence'!$C$4+Programme_2022!BT13</f>
        <v>0</v>
      </c>
      <c r="AU13" s="634">
        <f t="shared" si="16"/>
        <v>0</v>
      </c>
      <c r="AV13" s="635">
        <f t="shared" si="24"/>
        <v>22592.567500000001</v>
      </c>
      <c r="AW13" s="635">
        <f t="shared" si="25"/>
        <v>0</v>
      </c>
      <c r="AX13" s="634">
        <f>Programme_2022!BV13*'Données de référence'!$D$3+Programme_2022!BW13*'Données de référence'!$D$2+Programme_2022!BX13*'Données de référence'!$D$4+Programme_2022!BY13</f>
        <v>0</v>
      </c>
      <c r="AY13" s="634">
        <f t="shared" si="17"/>
        <v>0</v>
      </c>
      <c r="AZ13" s="634">
        <f>Programme_2022!CA13*'Données de référence'!$D$3+Programme_2022!CB13*'Données de référence'!$D$2+Programme_2022!CC13*'Données de référence'!$D$4+Programme_2022!CD13</f>
        <v>0</v>
      </c>
      <c r="BA13" s="634">
        <f t="shared" si="18"/>
        <v>0</v>
      </c>
      <c r="BB13" s="634">
        <f>Programme_2022!CF13*'Données de référence'!$D$3+Programme_2022!CG13*'Données de référence'!$D$2+Programme_2022!CH13*'Données de référence'!$D$4+Programme_2022!CI13</f>
        <v>21755</v>
      </c>
      <c r="BC13" s="634">
        <f t="shared" si="19"/>
        <v>0</v>
      </c>
      <c r="BD13" s="634">
        <f>Programme_2022!CK13*'Données de référence'!$D$3+Programme_2022!CL13*'Données de référence'!$D$2+Programme_2022!CM13*'Données de référence'!$D$4+Programme_2022!CN13</f>
        <v>0</v>
      </c>
      <c r="BE13" s="634">
        <f t="shared" si="20"/>
        <v>0</v>
      </c>
      <c r="BF13" s="634">
        <f>Programme_2022!CP13*'Données de référence'!$D$3+Programme_2022!CQ13*'Données de référence'!$D$2+Programme_2022!CR13*'Données de référence'!$D$4+Programme_2022!CS13</f>
        <v>0</v>
      </c>
      <c r="BG13" s="634">
        <f t="shared" si="21"/>
        <v>0</v>
      </c>
      <c r="BH13" s="634">
        <f>Programme_2022!CU13*'Données de référence'!$D$3+Programme_2022!CV13*'Données de référence'!$D$2+Programme_2022!CW13*'Données de référence'!$D$4+Programme_2022!CX13</f>
        <v>0</v>
      </c>
      <c r="BI13" s="634">
        <f t="shared" si="22"/>
        <v>0</v>
      </c>
      <c r="BJ13" s="634">
        <f>Programme_2022!CZ13*'Données de référence'!$D$3+Programme_2022!DA13*'Données de référence'!$D$2+Programme_2022!DB13*'Données de référence'!$D$4+Programme_2022!DC13</f>
        <v>0</v>
      </c>
      <c r="BK13" s="634">
        <f t="shared" si="23"/>
        <v>0</v>
      </c>
      <c r="BL13" s="636"/>
      <c r="BM13" s="636"/>
      <c r="BN13" s="636"/>
      <c r="BO13" s="636"/>
      <c r="BP13" s="636"/>
      <c r="BQ13" s="623"/>
      <c r="BR13" s="623"/>
      <c r="BS13" s="623"/>
      <c r="BT13" s="623"/>
      <c r="BU13" s="623"/>
      <c r="BV13" s="624"/>
      <c r="BW13" s="624"/>
      <c r="BX13" s="624"/>
      <c r="BY13" s="624"/>
      <c r="BZ13" s="624"/>
      <c r="CA13" s="625"/>
      <c r="CB13" s="625"/>
      <c r="CC13" s="625"/>
      <c r="CD13" s="625"/>
      <c r="CE13" s="625"/>
      <c r="CF13" s="626">
        <v>10</v>
      </c>
      <c r="CG13" s="626"/>
      <c r="CH13" s="626">
        <v>175</v>
      </c>
      <c r="CI13" s="626">
        <v>5000</v>
      </c>
      <c r="CJ13" s="626"/>
      <c r="CK13" s="627"/>
      <c r="CL13" s="627"/>
      <c r="CM13" s="627"/>
      <c r="CN13" s="627"/>
      <c r="CO13" s="627"/>
      <c r="CP13" s="628"/>
      <c r="CQ13" s="628"/>
      <c r="CR13" s="628"/>
      <c r="CS13" s="628"/>
      <c r="CT13" s="628"/>
      <c r="CU13" s="629"/>
      <c r="CV13" s="629"/>
      <c r="CW13" s="629"/>
      <c r="CX13" s="629"/>
      <c r="CY13" s="629"/>
      <c r="CZ13" s="630"/>
      <c r="DA13" s="630"/>
      <c r="DB13" s="630"/>
      <c r="DC13" s="630"/>
      <c r="DD13" s="630"/>
    </row>
    <row r="14" spans="1:109" s="335" customFormat="1" ht="25" customHeight="1" x14ac:dyDescent="0.3">
      <c r="A14" s="642">
        <v>6</v>
      </c>
      <c r="B14" s="529">
        <v>1</v>
      </c>
      <c r="C14" s="642" t="s">
        <v>97</v>
      </c>
      <c r="D14" s="642" t="s">
        <v>144</v>
      </c>
      <c r="E14" s="642" t="s">
        <v>132</v>
      </c>
      <c r="F14" s="642">
        <v>13</v>
      </c>
      <c r="G14" s="529" t="s">
        <v>840</v>
      </c>
      <c r="H14" s="529"/>
      <c r="I14" s="561" t="s">
        <v>1482</v>
      </c>
      <c r="J14" s="561" t="s">
        <v>1483</v>
      </c>
      <c r="K14" s="561" t="s">
        <v>1208</v>
      </c>
      <c r="L14" s="529" t="s">
        <v>103</v>
      </c>
      <c r="M14" s="529"/>
      <c r="N14" s="529" t="s">
        <v>104</v>
      </c>
      <c r="O14" s="529" t="s">
        <v>105</v>
      </c>
      <c r="P14" s="529"/>
      <c r="Q14" s="529"/>
      <c r="R14" s="529"/>
      <c r="S14" s="529" t="s">
        <v>155</v>
      </c>
      <c r="T14" s="529" t="s">
        <v>1207</v>
      </c>
      <c r="U14" s="529"/>
      <c r="V14" s="529"/>
      <c r="W14" s="529"/>
      <c r="X14" s="529"/>
      <c r="Y14" s="529"/>
      <c r="Z14" s="529"/>
      <c r="AA14" s="529" t="s">
        <v>142</v>
      </c>
      <c r="AB14" s="529" t="s">
        <v>143</v>
      </c>
      <c r="AC14" s="641">
        <f t="shared" si="0"/>
        <v>32567.359999999997</v>
      </c>
      <c r="AD14" s="641">
        <f t="shared" si="1"/>
        <v>0</v>
      </c>
      <c r="AE14" s="641">
        <f t="shared" si="2"/>
        <v>0</v>
      </c>
      <c r="AF14" s="641">
        <f t="shared" si="3"/>
        <v>32567.359999999997</v>
      </c>
      <c r="AG14" s="641">
        <f t="shared" si="4"/>
        <v>25505.559999999998</v>
      </c>
      <c r="AH14" s="641">
        <f t="shared" si="5"/>
        <v>7061.8</v>
      </c>
      <c r="AI14" s="641">
        <f t="shared" si="6"/>
        <v>0</v>
      </c>
      <c r="AJ14" s="641">
        <f t="shared" si="7"/>
        <v>0</v>
      </c>
      <c r="AK14" s="641">
        <f t="shared" si="8"/>
        <v>0</v>
      </c>
      <c r="AL14" s="641">
        <f t="shared" si="9"/>
        <v>0</v>
      </c>
      <c r="AM14" s="641">
        <f t="shared" si="10"/>
        <v>25505.559999999998</v>
      </c>
      <c r="AN14" s="641">
        <f t="shared" si="11"/>
        <v>7061.8</v>
      </c>
      <c r="AO14" s="634">
        <f t="shared" si="12"/>
        <v>32567.359999999997</v>
      </c>
      <c r="AP14" s="634">
        <f t="shared" si="13"/>
        <v>25505.559999999998</v>
      </c>
      <c r="AQ14" s="634">
        <f t="shared" si="14"/>
        <v>7061.8</v>
      </c>
      <c r="AR14" s="634">
        <f>Programme_2022!BL14*'Données de référence'!$B$3+Programme_2022!BM14*'Données de référence'!$B$2+Programme_2022!BN14*'Données de référence'!$B$4+Programme_2022!BO14</f>
        <v>0</v>
      </c>
      <c r="AS14" s="634">
        <f t="shared" si="15"/>
        <v>0</v>
      </c>
      <c r="AT14" s="634">
        <f>Programme_2022!BQ14*'Données de référence'!$C$3+Programme_2022!BR14*'Données de référence'!$C$2+Programme_2022!BS14*'Données de référence'!$C$4+Programme_2022!BT14</f>
        <v>0</v>
      </c>
      <c r="AU14" s="634">
        <f t="shared" si="16"/>
        <v>0</v>
      </c>
      <c r="AV14" s="635">
        <f t="shared" si="24"/>
        <v>25505.559999999998</v>
      </c>
      <c r="AW14" s="635">
        <f t="shared" si="25"/>
        <v>7061.8</v>
      </c>
      <c r="AX14" s="634">
        <f>Programme_2022!BV14*'Données de référence'!$D$3+Programme_2022!BW14*'Données de référence'!$D$2+Programme_2022!BX14*'Données de référence'!$D$4+Programme_2022!BY14</f>
        <v>0</v>
      </c>
      <c r="AY14" s="634">
        <f t="shared" si="17"/>
        <v>0</v>
      </c>
      <c r="AZ14" s="634">
        <f>Programme_2022!CA14*'Données de référence'!$D$3+Programme_2022!CB14*'Données de référence'!$D$2+Programme_2022!CC14*'Données de référence'!$D$4+Programme_2022!CD14</f>
        <v>1770</v>
      </c>
      <c r="BA14" s="634">
        <f t="shared" si="18"/>
        <v>0</v>
      </c>
      <c r="BB14" s="634">
        <f>Programme_2022!CF14*'Données de référence'!$D$3+Programme_2022!CG14*'Données de référence'!$D$2+Programme_2022!CH14*'Données de référence'!$D$4+Programme_2022!CI14</f>
        <v>22790</v>
      </c>
      <c r="BC14" s="634">
        <f>CJ14</f>
        <v>6800</v>
      </c>
      <c r="BD14" s="634">
        <f>Programme_2022!CK14*'Données de référence'!$D$3+Programme_2022!CL14*'Données de référence'!$D$2+Programme_2022!CM14*'Données de référence'!$D$4+Programme_2022!CN14</f>
        <v>0</v>
      </c>
      <c r="BE14" s="634">
        <f t="shared" si="20"/>
        <v>0</v>
      </c>
      <c r="BF14" s="634">
        <f>Programme_2022!CP14*'Données de référence'!$D$3+Programme_2022!CQ14*'Données de référence'!$D$2+Programme_2022!CR14*'Données de référence'!$D$4+Programme_2022!CS14</f>
        <v>0</v>
      </c>
      <c r="BG14" s="634">
        <f t="shared" si="21"/>
        <v>0</v>
      </c>
      <c r="BH14" s="634">
        <f>Programme_2022!CU14*'Données de référence'!$D$3+Programme_2022!CV14*'Données de référence'!$D$2+Programme_2022!CW14*'Données de référence'!$D$4+Programme_2022!CX14</f>
        <v>0</v>
      </c>
      <c r="BI14" s="634">
        <f t="shared" si="22"/>
        <v>0</v>
      </c>
      <c r="BJ14" s="634">
        <f>Programme_2022!CZ14*'Données de référence'!$D$3+Programme_2022!DA14*'Données de référence'!$D$2+Programme_2022!DB14*'Données de référence'!$D$4+Programme_2022!DC14</f>
        <v>0</v>
      </c>
      <c r="BK14" s="634">
        <f t="shared" si="23"/>
        <v>0</v>
      </c>
      <c r="BL14" s="636"/>
      <c r="BM14" s="636"/>
      <c r="BN14" s="636"/>
      <c r="BO14" s="636"/>
      <c r="BP14" s="636"/>
      <c r="BQ14" s="623"/>
      <c r="BR14" s="623"/>
      <c r="BS14" s="623"/>
      <c r="BT14" s="623"/>
      <c r="BU14" s="623"/>
      <c r="BV14" s="624"/>
      <c r="BW14" s="624"/>
      <c r="BX14" s="624"/>
      <c r="BY14" s="624"/>
      <c r="BZ14" s="624"/>
      <c r="CA14" s="625">
        <v>15</v>
      </c>
      <c r="CB14" s="625"/>
      <c r="CC14" s="625"/>
      <c r="CD14" s="625"/>
      <c r="CE14" s="625"/>
      <c r="CF14" s="626">
        <v>80</v>
      </c>
      <c r="CG14" s="626"/>
      <c r="CH14" s="626">
        <v>150</v>
      </c>
      <c r="CI14" s="626"/>
      <c r="CJ14" s="626">
        <v>6800</v>
      </c>
      <c r="CK14" s="627"/>
      <c r="CL14" s="627"/>
      <c r="CM14" s="627"/>
      <c r="CN14" s="627"/>
      <c r="CO14" s="627"/>
      <c r="CP14" s="628"/>
      <c r="CQ14" s="628"/>
      <c r="CR14" s="628"/>
      <c r="CS14" s="628"/>
      <c r="CT14" s="628"/>
      <c r="CU14" s="629"/>
      <c r="CV14" s="629"/>
      <c r="CW14" s="629"/>
      <c r="CX14" s="629"/>
      <c r="CY14" s="629"/>
      <c r="CZ14" s="630"/>
      <c r="DA14" s="630"/>
      <c r="DB14" s="630"/>
      <c r="DC14" s="630"/>
      <c r="DD14" s="630"/>
    </row>
    <row r="15" spans="1:109" s="335" customFormat="1" ht="25" customHeight="1" x14ac:dyDescent="0.3">
      <c r="A15" s="642">
        <v>6</v>
      </c>
      <c r="B15" s="529">
        <v>1</v>
      </c>
      <c r="C15" s="642" t="s">
        <v>97</v>
      </c>
      <c r="D15" s="642" t="s">
        <v>98</v>
      </c>
      <c r="E15" s="642" t="s">
        <v>132</v>
      </c>
      <c r="F15" s="642">
        <v>14</v>
      </c>
      <c r="G15" s="529" t="s">
        <v>840</v>
      </c>
      <c r="H15" s="529"/>
      <c r="I15" s="561" t="s">
        <v>162</v>
      </c>
      <c r="J15" s="561" t="s">
        <v>163</v>
      </c>
      <c r="K15" s="561" t="s">
        <v>1484</v>
      </c>
      <c r="L15" s="529" t="s">
        <v>103</v>
      </c>
      <c r="M15" s="529"/>
      <c r="N15" s="529" t="s">
        <v>104</v>
      </c>
      <c r="O15" s="529" t="s">
        <v>105</v>
      </c>
      <c r="P15" s="529"/>
      <c r="Q15" s="529"/>
      <c r="R15" s="529"/>
      <c r="S15" s="529" t="s">
        <v>107</v>
      </c>
      <c r="T15" s="529" t="s">
        <v>1199</v>
      </c>
      <c r="U15" s="529"/>
      <c r="V15" s="529"/>
      <c r="W15" s="529"/>
      <c r="X15" s="529"/>
      <c r="Y15" s="529"/>
      <c r="Z15" s="529"/>
      <c r="AA15" s="529" t="s">
        <v>169</v>
      </c>
      <c r="AB15" s="529" t="s">
        <v>143</v>
      </c>
      <c r="AC15" s="641">
        <f t="shared" si="0"/>
        <v>130279.825</v>
      </c>
      <c r="AD15" s="641">
        <f t="shared" si="1"/>
        <v>0</v>
      </c>
      <c r="AE15" s="641">
        <f t="shared" si="2"/>
        <v>0</v>
      </c>
      <c r="AF15" s="641">
        <f t="shared" si="3"/>
        <v>130279.825</v>
      </c>
      <c r="AG15" s="641">
        <f t="shared" si="4"/>
        <v>130279.825</v>
      </c>
      <c r="AH15" s="641">
        <f t="shared" si="5"/>
        <v>0</v>
      </c>
      <c r="AI15" s="641">
        <f t="shared" si="6"/>
        <v>0</v>
      </c>
      <c r="AJ15" s="641">
        <f t="shared" si="7"/>
        <v>0</v>
      </c>
      <c r="AK15" s="641">
        <f t="shared" si="8"/>
        <v>0</v>
      </c>
      <c r="AL15" s="641">
        <f t="shared" si="9"/>
        <v>0</v>
      </c>
      <c r="AM15" s="641">
        <f t="shared" si="10"/>
        <v>130279.825</v>
      </c>
      <c r="AN15" s="641">
        <f t="shared" si="11"/>
        <v>0</v>
      </c>
      <c r="AO15" s="634">
        <f t="shared" si="12"/>
        <v>130279.825</v>
      </c>
      <c r="AP15" s="634">
        <f t="shared" si="13"/>
        <v>130279.825</v>
      </c>
      <c r="AQ15" s="634">
        <f t="shared" si="14"/>
        <v>0</v>
      </c>
      <c r="AR15" s="634">
        <f>Programme_2022!BL15*'Données de référence'!$B$3+Programme_2022!BM15*'Données de référence'!$B$2+Programme_2022!BN15*'Données de référence'!$B$4+Programme_2022!BO15</f>
        <v>0</v>
      </c>
      <c r="AS15" s="634">
        <f t="shared" si="15"/>
        <v>0</v>
      </c>
      <c r="AT15" s="634">
        <f>Programme_2022!BQ15*'Données de référence'!$C$3+Programme_2022!BR15*'Données de référence'!$C$2+Programme_2022!BS15*'Données de référence'!$C$4+Programme_2022!BT15</f>
        <v>0</v>
      </c>
      <c r="AU15" s="634">
        <f t="shared" si="16"/>
        <v>0</v>
      </c>
      <c r="AV15" s="635">
        <f t="shared" si="24"/>
        <v>130279.825</v>
      </c>
      <c r="AW15" s="635">
        <f t="shared" si="25"/>
        <v>0</v>
      </c>
      <c r="AX15" s="634">
        <f>Programme_2022!BV15*'Données de référence'!$D$3+Programme_2022!BW15*'Données de référence'!$D$2+Programme_2022!BX15*'Données de référence'!$D$4+Programme_2022!BY15</f>
        <v>0</v>
      </c>
      <c r="AY15" s="634">
        <f t="shared" si="17"/>
        <v>0</v>
      </c>
      <c r="AZ15" s="634">
        <f>Programme_2022!CA15*'Données de référence'!$D$3+Programme_2022!CB15*'Données de référence'!$D$2+Programme_2022!CC15*'Données de référence'!$D$4+Programme_2022!CD15</f>
        <v>0</v>
      </c>
      <c r="BA15" s="634">
        <f t="shared" si="18"/>
        <v>0</v>
      </c>
      <c r="BB15" s="634">
        <f>Programme_2022!CF15*'Données de référence'!$D$3+Programme_2022!CG15*'Données de référence'!$D$2+Programme_2022!CH15*'Données de référence'!$D$4+Programme_2022!CI15</f>
        <v>125450</v>
      </c>
      <c r="BC15" s="634">
        <f t="shared" si="19"/>
        <v>0</v>
      </c>
      <c r="BD15" s="634">
        <f>Programme_2022!CK15*'Données de référence'!$D$3+Programme_2022!CL15*'Données de référence'!$D$2+Programme_2022!CM15*'Données de référence'!$D$4+Programme_2022!CN15</f>
        <v>0</v>
      </c>
      <c r="BE15" s="634">
        <f t="shared" si="20"/>
        <v>0</v>
      </c>
      <c r="BF15" s="634">
        <f>Programme_2022!CP15*'Données de référence'!$D$3+Programme_2022!CQ15*'Données de référence'!$D$2+Programme_2022!CR15*'Données de référence'!$D$4+Programme_2022!CS15</f>
        <v>0</v>
      </c>
      <c r="BG15" s="634">
        <f t="shared" si="21"/>
        <v>0</v>
      </c>
      <c r="BH15" s="634">
        <f>Programme_2022!CU15*'Données de référence'!$D$3+Programme_2022!CV15*'Données de référence'!$D$2+Programme_2022!CW15*'Données de référence'!$D$4+Programme_2022!CX15</f>
        <v>0</v>
      </c>
      <c r="BI15" s="634">
        <f t="shared" si="22"/>
        <v>0</v>
      </c>
      <c r="BJ15" s="634">
        <f>Programme_2022!CZ15*'Données de référence'!$D$3+Programme_2022!DA15*'Données de référence'!$D$2+Programme_2022!DB15*'Données de référence'!$D$4+Programme_2022!DC15</f>
        <v>0</v>
      </c>
      <c r="BK15" s="634">
        <f t="shared" si="23"/>
        <v>0</v>
      </c>
      <c r="BL15" s="636"/>
      <c r="BM15" s="636"/>
      <c r="BN15" s="636"/>
      <c r="BO15" s="636"/>
      <c r="BP15" s="636"/>
      <c r="BQ15" s="623"/>
      <c r="BR15" s="623"/>
      <c r="BS15" s="623"/>
      <c r="BT15" s="623"/>
      <c r="BU15" s="623"/>
      <c r="BV15" s="624"/>
      <c r="BW15" s="624"/>
      <c r="BX15" s="624"/>
      <c r="BY15" s="624"/>
      <c r="BZ15" s="624"/>
      <c r="CA15" s="625"/>
      <c r="CB15" s="625"/>
      <c r="CC15" s="625"/>
      <c r="CD15" s="625"/>
      <c r="CE15" s="625"/>
      <c r="CF15" s="693">
        <v>300</v>
      </c>
      <c r="CG15" s="626"/>
      <c r="CH15" s="626">
        <v>450</v>
      </c>
      <c r="CI15" s="626">
        <v>50000</v>
      </c>
      <c r="CJ15" s="626"/>
      <c r="CK15" s="627"/>
      <c r="CL15" s="627"/>
      <c r="CM15" s="627"/>
      <c r="CN15" s="627"/>
      <c r="CO15" s="627"/>
      <c r="CP15" s="628"/>
      <c r="CQ15" s="628"/>
      <c r="CR15" s="628"/>
      <c r="CS15" s="628"/>
      <c r="CT15" s="628"/>
      <c r="CU15" s="629"/>
      <c r="CV15" s="629"/>
      <c r="CW15" s="629"/>
      <c r="CX15" s="629"/>
      <c r="CY15" s="629"/>
      <c r="CZ15" s="630"/>
      <c r="DA15" s="630"/>
      <c r="DB15" s="630"/>
      <c r="DC15" s="630"/>
      <c r="DD15" s="630"/>
    </row>
    <row r="16" spans="1:109" s="335" customFormat="1" ht="50.25" customHeight="1" x14ac:dyDescent="0.3">
      <c r="A16" s="642">
        <v>6</v>
      </c>
      <c r="B16" s="529">
        <v>1</v>
      </c>
      <c r="C16" s="642" t="s">
        <v>97</v>
      </c>
      <c r="D16" s="642" t="s">
        <v>98</v>
      </c>
      <c r="E16" s="642" t="s">
        <v>132</v>
      </c>
      <c r="F16" s="642">
        <v>15</v>
      </c>
      <c r="G16" s="529" t="s">
        <v>840</v>
      </c>
      <c r="H16" s="529"/>
      <c r="I16" s="561" t="s">
        <v>603</v>
      </c>
      <c r="J16" s="561" t="s">
        <v>1209</v>
      </c>
      <c r="K16" s="561" t="s">
        <v>1485</v>
      </c>
      <c r="L16" s="529" t="s">
        <v>114</v>
      </c>
      <c r="M16" s="529"/>
      <c r="N16" s="529" t="s">
        <v>115</v>
      </c>
      <c r="O16" s="529" t="s">
        <v>105</v>
      </c>
      <c r="P16" s="529" t="s">
        <v>1210</v>
      </c>
      <c r="Q16" s="529"/>
      <c r="R16" s="529"/>
      <c r="S16" s="529" t="s">
        <v>125</v>
      </c>
      <c r="T16" s="633" t="s">
        <v>1194</v>
      </c>
      <c r="U16" s="529"/>
      <c r="V16" s="529"/>
      <c r="W16" s="529"/>
      <c r="X16" s="529"/>
      <c r="Y16" s="529"/>
      <c r="Z16" s="529"/>
      <c r="AA16" s="529" t="s">
        <v>142</v>
      </c>
      <c r="AB16" s="529" t="s">
        <v>143</v>
      </c>
      <c r="AC16" s="641">
        <f t="shared" si="0"/>
        <v>25102.621999999999</v>
      </c>
      <c r="AD16" s="641">
        <f t="shared" si="1"/>
        <v>0</v>
      </c>
      <c r="AE16" s="641">
        <f t="shared" si="2"/>
        <v>0</v>
      </c>
      <c r="AF16" s="641">
        <f t="shared" si="3"/>
        <v>25102.621999999999</v>
      </c>
      <c r="AG16" s="641">
        <f t="shared" si="4"/>
        <v>25102.621999999999</v>
      </c>
      <c r="AH16" s="641">
        <f t="shared" si="5"/>
        <v>0</v>
      </c>
      <c r="AI16" s="641">
        <f t="shared" si="6"/>
        <v>0</v>
      </c>
      <c r="AJ16" s="641">
        <f t="shared" si="7"/>
        <v>0</v>
      </c>
      <c r="AK16" s="641">
        <f t="shared" si="8"/>
        <v>0</v>
      </c>
      <c r="AL16" s="641">
        <f t="shared" si="9"/>
        <v>0</v>
      </c>
      <c r="AM16" s="641">
        <f t="shared" si="10"/>
        <v>25102.621999999999</v>
      </c>
      <c r="AN16" s="641">
        <f t="shared" si="11"/>
        <v>0</v>
      </c>
      <c r="AO16" s="634">
        <f t="shared" si="12"/>
        <v>25102.621999999999</v>
      </c>
      <c r="AP16" s="634">
        <f t="shared" si="13"/>
        <v>25102.621999999999</v>
      </c>
      <c r="AQ16" s="634">
        <f t="shared" si="14"/>
        <v>0</v>
      </c>
      <c r="AR16" s="634">
        <f>Programme_2022!BL16*'Données de référence'!$B$3+Programme_2022!BM16*'Données de référence'!$B$2+Programme_2022!BN16*'Données de référence'!$B$4+Programme_2022!BO16</f>
        <v>0</v>
      </c>
      <c r="AS16" s="634">
        <f t="shared" si="15"/>
        <v>0</v>
      </c>
      <c r="AT16" s="634">
        <f>Programme_2022!BQ16*'Données de référence'!$C$3+Programme_2022!BR16*'Données de référence'!$C$2+Programme_2022!BS16*'Données de référence'!$C$4+Programme_2022!BT16</f>
        <v>0</v>
      </c>
      <c r="AU16" s="634">
        <f t="shared" si="16"/>
        <v>0</v>
      </c>
      <c r="AV16" s="635">
        <f t="shared" si="24"/>
        <v>25102.621999999999</v>
      </c>
      <c r="AW16" s="635">
        <f t="shared" si="25"/>
        <v>0</v>
      </c>
      <c r="AX16" s="634">
        <f>Programme_2022!BV16*'Données de référence'!$D$3+Programme_2022!BW16*'Données de référence'!$D$2+Programme_2022!BX16*'Données de référence'!$D$4+Programme_2022!BY16</f>
        <v>0</v>
      </c>
      <c r="AY16" s="634">
        <f t="shared" si="17"/>
        <v>0</v>
      </c>
      <c r="AZ16" s="634">
        <f>Programme_2022!CA16*'Données de référence'!$D$3+Programme_2022!CB16*'Données de référence'!$D$2+Programme_2022!CC16*'Données de référence'!$D$4+Programme_2022!CD16</f>
        <v>4602</v>
      </c>
      <c r="BA16" s="634">
        <f t="shared" si="18"/>
        <v>0</v>
      </c>
      <c r="BB16" s="634">
        <f>Programme_2022!CF16*'Données de référence'!$D$3+Programme_2022!CG16*'Données de référence'!$D$2+Programme_2022!CH16*'Données de référence'!$D$4+Programme_2022!CI16</f>
        <v>19570</v>
      </c>
      <c r="BC16" s="634">
        <f t="shared" si="19"/>
        <v>0</v>
      </c>
      <c r="BD16" s="634">
        <f>Programme_2022!CK16*'Données de référence'!$D$3+Programme_2022!CL16*'Données de référence'!$D$2+Programme_2022!CM16*'Données de référence'!$D$4+Programme_2022!CN16</f>
        <v>0</v>
      </c>
      <c r="BE16" s="634">
        <f t="shared" si="20"/>
        <v>0</v>
      </c>
      <c r="BF16" s="634">
        <f>Programme_2022!CP16*'Données de référence'!$D$3+Programme_2022!CQ16*'Données de référence'!$D$2+Programme_2022!CR16*'Données de référence'!$D$4+Programme_2022!CS16</f>
        <v>0</v>
      </c>
      <c r="BG16" s="634">
        <f t="shared" si="21"/>
        <v>0</v>
      </c>
      <c r="BH16" s="634">
        <f>Programme_2022!CU16*'Données de référence'!$D$3+Programme_2022!CV16*'Données de référence'!$D$2+Programme_2022!CW16*'Données de référence'!$D$4+Programme_2022!CX16</f>
        <v>0</v>
      </c>
      <c r="BI16" s="634">
        <f t="shared" si="22"/>
        <v>0</v>
      </c>
      <c r="BJ16" s="634">
        <f>Programme_2022!CZ16*'Données de référence'!$D$3+Programme_2022!DA16*'Données de référence'!$D$2+Programme_2022!DB16*'Données de référence'!$D$4+Programme_2022!DC16</f>
        <v>0</v>
      </c>
      <c r="BK16" s="634">
        <f t="shared" si="23"/>
        <v>0</v>
      </c>
      <c r="BL16" s="636"/>
      <c r="BM16" s="636"/>
      <c r="BN16" s="636"/>
      <c r="BO16" s="636"/>
      <c r="BP16" s="636"/>
      <c r="BQ16" s="623"/>
      <c r="BR16" s="623"/>
      <c r="BS16" s="623"/>
      <c r="BT16" s="623"/>
      <c r="BU16" s="623"/>
      <c r="BV16" s="624"/>
      <c r="BW16" s="624"/>
      <c r="BX16" s="624"/>
      <c r="BY16" s="624"/>
      <c r="BZ16" s="624"/>
      <c r="CA16" s="625">
        <v>39</v>
      </c>
      <c r="CB16" s="625"/>
      <c r="CC16" s="625"/>
      <c r="CD16" s="625"/>
      <c r="CE16" s="625"/>
      <c r="CF16" s="626">
        <v>15</v>
      </c>
      <c r="CG16" s="626"/>
      <c r="CH16" s="626">
        <v>200</v>
      </c>
      <c r="CI16" s="626"/>
      <c r="CJ16" s="626"/>
      <c r="CK16" s="627"/>
      <c r="CL16" s="627"/>
      <c r="CM16" s="627"/>
      <c r="CN16" s="627"/>
      <c r="CO16" s="627"/>
      <c r="CP16" s="628"/>
      <c r="CQ16" s="628"/>
      <c r="CR16" s="628"/>
      <c r="CS16" s="628"/>
      <c r="CT16" s="628"/>
      <c r="CU16" s="629"/>
      <c r="CV16" s="629"/>
      <c r="CW16" s="629"/>
      <c r="CX16" s="629"/>
      <c r="CY16" s="629"/>
      <c r="CZ16" s="630"/>
      <c r="DA16" s="630"/>
      <c r="DB16" s="630"/>
      <c r="DC16" s="630"/>
      <c r="DD16" s="630"/>
    </row>
    <row r="17" spans="1:109" s="335" customFormat="1" ht="91.5" customHeight="1" x14ac:dyDescent="0.3">
      <c r="A17" s="642">
        <v>6</v>
      </c>
      <c r="B17" s="529">
        <v>1</v>
      </c>
      <c r="C17" s="642" t="s">
        <v>97</v>
      </c>
      <c r="D17" s="642" t="s">
        <v>98</v>
      </c>
      <c r="E17" s="642" t="s">
        <v>132</v>
      </c>
      <c r="F17" s="722">
        <v>16</v>
      </c>
      <c r="G17" s="529" t="s">
        <v>840</v>
      </c>
      <c r="H17" s="529"/>
      <c r="I17" s="561" t="s">
        <v>884</v>
      </c>
      <c r="J17" s="561" t="s">
        <v>885</v>
      </c>
      <c r="K17" s="733" t="s">
        <v>1211</v>
      </c>
      <c r="L17" s="529" t="s">
        <v>114</v>
      </c>
      <c r="M17" s="529" t="s">
        <v>887</v>
      </c>
      <c r="N17" s="529" t="s">
        <v>115</v>
      </c>
      <c r="O17" s="529" t="s">
        <v>116</v>
      </c>
      <c r="P17" s="529" t="s">
        <v>1210</v>
      </c>
      <c r="Q17" s="529"/>
      <c r="R17" s="529"/>
      <c r="S17" s="529" t="s">
        <v>125</v>
      </c>
      <c r="T17" s="633" t="s">
        <v>889</v>
      </c>
      <c r="U17" s="529" t="s">
        <v>107</v>
      </c>
      <c r="V17" s="633" t="s">
        <v>1407</v>
      </c>
      <c r="W17" s="529"/>
      <c r="X17" s="529"/>
      <c r="Y17" s="529"/>
      <c r="Z17" s="529"/>
      <c r="AA17" s="529" t="s">
        <v>890</v>
      </c>
      <c r="AB17" s="529" t="s">
        <v>1212</v>
      </c>
      <c r="AC17" s="641">
        <f t="shared" si="0"/>
        <v>40324.25</v>
      </c>
      <c r="AD17" s="641">
        <f t="shared" si="1"/>
        <v>0</v>
      </c>
      <c r="AE17" s="641">
        <f t="shared" si="2"/>
        <v>21942.800000000003</v>
      </c>
      <c r="AF17" s="641">
        <f t="shared" si="3"/>
        <v>18381.45</v>
      </c>
      <c r="AG17" s="641">
        <f t="shared" si="4"/>
        <v>40324.25</v>
      </c>
      <c r="AH17" s="641">
        <f t="shared" si="5"/>
        <v>0</v>
      </c>
      <c r="AI17" s="641">
        <f t="shared" si="6"/>
        <v>0</v>
      </c>
      <c r="AJ17" s="641">
        <f t="shared" si="7"/>
        <v>0</v>
      </c>
      <c r="AK17" s="641">
        <f t="shared" si="8"/>
        <v>21942.800000000003</v>
      </c>
      <c r="AL17" s="641">
        <f t="shared" si="9"/>
        <v>0</v>
      </c>
      <c r="AM17" s="641">
        <f t="shared" si="10"/>
        <v>18381.45</v>
      </c>
      <c r="AN17" s="641">
        <f t="shared" si="11"/>
        <v>0</v>
      </c>
      <c r="AO17" s="634">
        <f t="shared" si="12"/>
        <v>45809.95</v>
      </c>
      <c r="AP17" s="634">
        <f t="shared" si="13"/>
        <v>45809.95</v>
      </c>
      <c r="AQ17" s="634">
        <f t="shared" si="14"/>
        <v>0</v>
      </c>
      <c r="AR17" s="634">
        <f>Programme_2022!BL17*'Données de référence'!$B$3+Programme_2022!BM17*'Données de référence'!$B$2+Programme_2022!BN17*'Données de référence'!$B$4+Programme_2022!BO17</f>
        <v>0</v>
      </c>
      <c r="AS17" s="634">
        <f t="shared" si="15"/>
        <v>0</v>
      </c>
      <c r="AT17" s="634">
        <f>Programme_2022!BQ17*'Données de référence'!$C$3+Programme_2022!BR17*'Données de référence'!$C$2+Programme_2022!BS17*'Données de référence'!$C$4+Programme_2022!BT17</f>
        <v>27428.5</v>
      </c>
      <c r="AU17" s="634">
        <f t="shared" si="16"/>
        <v>0</v>
      </c>
      <c r="AV17" s="635">
        <f t="shared" si="24"/>
        <v>18381.45</v>
      </c>
      <c r="AW17" s="635">
        <f t="shared" si="25"/>
        <v>0</v>
      </c>
      <c r="AX17" s="634">
        <f>Programme_2022!BV17*'Données de référence'!$D$3+Programme_2022!BW17*'Données de référence'!$D$2+Programme_2022!BX17*'Données de référence'!$D$4+Programme_2022!BY17</f>
        <v>0</v>
      </c>
      <c r="AY17" s="634">
        <f t="shared" si="17"/>
        <v>0</v>
      </c>
      <c r="AZ17" s="634">
        <f>Programme_2022!CA17*'Données de référence'!$D$3+Programme_2022!CB17*'Données de référence'!$D$2+Programme_2022!CC17*'Données de référence'!$D$4+Programme_2022!CD17</f>
        <v>0</v>
      </c>
      <c r="BA17" s="634">
        <f t="shared" si="18"/>
        <v>0</v>
      </c>
      <c r="BB17" s="634">
        <f>Programme_2022!CF17*'Données de référence'!$D$3+Programme_2022!CG17*'Données de référence'!$D$2+Programme_2022!CH17*'Données de référence'!$D$4+Programme_2022!CI17</f>
        <v>17700</v>
      </c>
      <c r="BC17" s="634">
        <f t="shared" si="19"/>
        <v>0</v>
      </c>
      <c r="BD17" s="634">
        <f>Programme_2022!CK17*'Données de référence'!$D$3+Programme_2022!CL17*'Données de référence'!$D$2+Programme_2022!CM17*'Données de référence'!$D$4+Programme_2022!CN17</f>
        <v>0</v>
      </c>
      <c r="BE17" s="634">
        <f t="shared" si="20"/>
        <v>0</v>
      </c>
      <c r="BF17" s="634">
        <f>Programme_2022!CP17*'Données de référence'!$D$3+Programme_2022!CQ17*'Données de référence'!$D$2+Programme_2022!CR17*'Données de référence'!$D$4+Programme_2022!CS17</f>
        <v>0</v>
      </c>
      <c r="BG17" s="634">
        <f t="shared" si="21"/>
        <v>0</v>
      </c>
      <c r="BH17" s="634">
        <f>Programme_2022!CU17*'Données de référence'!$D$3+Programme_2022!CV17*'Données de référence'!$D$2+Programme_2022!CW17*'Données de référence'!$D$4+Programme_2022!CX17</f>
        <v>0</v>
      </c>
      <c r="BI17" s="634">
        <f t="shared" si="22"/>
        <v>0</v>
      </c>
      <c r="BJ17" s="634">
        <f>Programme_2022!CZ17*'Données de référence'!$D$3+Programme_2022!DA17*'Données de référence'!$D$2+Programme_2022!DB17*'Données de référence'!$D$4+Programme_2022!DC17</f>
        <v>0</v>
      </c>
      <c r="BK17" s="634">
        <f t="shared" si="23"/>
        <v>0</v>
      </c>
      <c r="BL17" s="636"/>
      <c r="BM17" s="636"/>
      <c r="BN17" s="636"/>
      <c r="BO17" s="636"/>
      <c r="BP17" s="636"/>
      <c r="BQ17" s="623"/>
      <c r="BR17" s="623">
        <v>150</v>
      </c>
      <c r="BS17" s="623">
        <v>100</v>
      </c>
      <c r="BT17" s="623">
        <v>3000</v>
      </c>
      <c r="BU17" s="623"/>
      <c r="BV17" s="624"/>
      <c r="BW17" s="624"/>
      <c r="BX17" s="624"/>
      <c r="BY17" s="624"/>
      <c r="BZ17" s="624"/>
      <c r="CA17" s="625"/>
      <c r="CB17" s="625"/>
      <c r="CC17" s="625"/>
      <c r="CD17" s="625"/>
      <c r="CE17" s="625"/>
      <c r="CF17" s="626">
        <v>150</v>
      </c>
      <c r="CG17" s="626"/>
      <c r="CH17" s="626"/>
      <c r="CI17" s="626"/>
      <c r="CJ17" s="626"/>
      <c r="CK17" s="627"/>
      <c r="CL17" s="627"/>
      <c r="CM17" s="627"/>
      <c r="CN17" s="627"/>
      <c r="CO17" s="627"/>
      <c r="CP17" s="628"/>
      <c r="CQ17" s="628"/>
      <c r="CR17" s="628"/>
      <c r="CS17" s="628"/>
      <c r="CT17" s="628"/>
      <c r="CU17" s="629"/>
      <c r="CV17" s="629"/>
      <c r="CW17" s="629"/>
      <c r="CX17" s="629"/>
      <c r="CY17" s="629"/>
      <c r="CZ17" s="630"/>
      <c r="DA17" s="630"/>
      <c r="DB17" s="630"/>
      <c r="DC17" s="630"/>
      <c r="DD17" s="630"/>
    </row>
    <row r="18" spans="1:109" s="335" customFormat="1" ht="54.75" customHeight="1" x14ac:dyDescent="0.3">
      <c r="A18" s="642">
        <v>5</v>
      </c>
      <c r="B18" s="632">
        <v>1</v>
      </c>
      <c r="C18" s="642" t="s">
        <v>97</v>
      </c>
      <c r="D18" s="642" t="s">
        <v>170</v>
      </c>
      <c r="E18" s="642" t="s">
        <v>171</v>
      </c>
      <c r="F18" s="642">
        <v>17</v>
      </c>
      <c r="G18" s="528" t="s">
        <v>840</v>
      </c>
      <c r="H18" s="528"/>
      <c r="I18" s="561" t="s">
        <v>172</v>
      </c>
      <c r="J18" s="561" t="s">
        <v>891</v>
      </c>
      <c r="K18" s="548" t="s">
        <v>1213</v>
      </c>
      <c r="L18" s="529" t="s">
        <v>103</v>
      </c>
      <c r="M18" s="366" t="s">
        <v>887</v>
      </c>
      <c r="N18" s="529" t="s">
        <v>104</v>
      </c>
      <c r="O18" s="529" t="s">
        <v>105</v>
      </c>
      <c r="P18" s="529" t="s">
        <v>1214</v>
      </c>
      <c r="Q18" s="529"/>
      <c r="R18" s="529"/>
      <c r="S18" s="529" t="s">
        <v>155</v>
      </c>
      <c r="T18" s="633" t="s">
        <v>1207</v>
      </c>
      <c r="U18" s="529"/>
      <c r="V18" s="529"/>
      <c r="W18" s="529"/>
      <c r="X18" s="529"/>
      <c r="Y18" s="529"/>
      <c r="Z18" s="529"/>
      <c r="AA18" s="529" t="s">
        <v>126</v>
      </c>
      <c r="AB18" s="529" t="s">
        <v>1182</v>
      </c>
      <c r="AC18" s="641">
        <f t="shared" si="0"/>
        <v>24762</v>
      </c>
      <c r="AD18" s="641">
        <f t="shared" si="1"/>
        <v>0</v>
      </c>
      <c r="AE18" s="641">
        <f t="shared" si="2"/>
        <v>24762</v>
      </c>
      <c r="AF18" s="641">
        <f t="shared" si="3"/>
        <v>0</v>
      </c>
      <c r="AG18" s="641">
        <f t="shared" si="4"/>
        <v>24762</v>
      </c>
      <c r="AH18" s="641">
        <f t="shared" si="5"/>
        <v>0</v>
      </c>
      <c r="AI18" s="641">
        <f t="shared" si="6"/>
        <v>0</v>
      </c>
      <c r="AJ18" s="641">
        <f t="shared" si="7"/>
        <v>0</v>
      </c>
      <c r="AK18" s="641">
        <f t="shared" si="8"/>
        <v>24762</v>
      </c>
      <c r="AL18" s="641">
        <f t="shared" si="9"/>
        <v>0</v>
      </c>
      <c r="AM18" s="641">
        <f t="shared" si="10"/>
        <v>0</v>
      </c>
      <c r="AN18" s="641">
        <f t="shared" si="11"/>
        <v>0</v>
      </c>
      <c r="AO18" s="634">
        <f t="shared" si="12"/>
        <v>30952.5</v>
      </c>
      <c r="AP18" s="634">
        <f t="shared" si="13"/>
        <v>30952.5</v>
      </c>
      <c r="AQ18" s="634">
        <f t="shared" si="14"/>
        <v>0</v>
      </c>
      <c r="AR18" s="634">
        <f>Programme_2022!BL18*'Données de référence'!$B$3+Programme_2022!BM18*'Données de référence'!$B$2+Programme_2022!BN18*'Données de référence'!$B$4+Programme_2022!BO18</f>
        <v>0</v>
      </c>
      <c r="AS18" s="634">
        <f t="shared" si="15"/>
        <v>0</v>
      </c>
      <c r="AT18" s="634">
        <f>Programme_2022!BQ18*'Données de référence'!$C$3+Programme_2022!BR18*'Données de référence'!$C$2+Programme_2022!BS18*'Données de référence'!$C$4+Programme_2022!BT18</f>
        <v>30952.5</v>
      </c>
      <c r="AU18" s="634">
        <f t="shared" si="16"/>
        <v>0</v>
      </c>
      <c r="AV18" s="635">
        <f t="shared" si="24"/>
        <v>0</v>
      </c>
      <c r="AW18" s="635">
        <f t="shared" si="25"/>
        <v>0</v>
      </c>
      <c r="AX18" s="634">
        <f>Programme_2022!BV18*'Données de référence'!$D$3+Programme_2022!BW18*'Données de référence'!$D$2+Programme_2022!BX18*'Données de référence'!$D$4+Programme_2022!BY18</f>
        <v>0</v>
      </c>
      <c r="AY18" s="634">
        <f t="shared" si="17"/>
        <v>0</v>
      </c>
      <c r="AZ18" s="634">
        <f>Programme_2022!CA18*'Données de référence'!$D$3+Programme_2022!CB18*'Données de référence'!$D$2+Programme_2022!CC18*'Données de référence'!$D$4+Programme_2022!CD18</f>
        <v>0</v>
      </c>
      <c r="BA18" s="634">
        <f t="shared" si="18"/>
        <v>0</v>
      </c>
      <c r="BB18" s="634">
        <f>Programme_2022!CF18*'Données de référence'!$D$3+Programme_2022!CG18*'Données de référence'!$D$2+Programme_2022!CH18*'Données de référence'!$D$4+Programme_2022!CI18</f>
        <v>0</v>
      </c>
      <c r="BC18" s="634">
        <f t="shared" si="19"/>
        <v>0</v>
      </c>
      <c r="BD18" s="634">
        <f>Programme_2022!CK18*'Données de référence'!$D$3+Programme_2022!CL18*'Données de référence'!$D$2+Programme_2022!CM18*'Données de référence'!$D$4+Programme_2022!CN18</f>
        <v>0</v>
      </c>
      <c r="BE18" s="634">
        <f t="shared" si="20"/>
        <v>0</v>
      </c>
      <c r="BF18" s="634">
        <f>Programme_2022!CP18*'Données de référence'!$D$3+Programme_2022!CQ18*'Données de référence'!$D$2+Programme_2022!CR18*'Données de référence'!$D$4+Programme_2022!CS18</f>
        <v>0</v>
      </c>
      <c r="BG18" s="634">
        <f t="shared" si="21"/>
        <v>0</v>
      </c>
      <c r="BH18" s="634">
        <f>Programme_2022!CU18*'Données de référence'!$D$3+Programme_2022!CV18*'Données de référence'!$D$2+Programme_2022!CW18*'Données de référence'!$D$4+Programme_2022!CX18</f>
        <v>0</v>
      </c>
      <c r="BI18" s="634">
        <f t="shared" si="22"/>
        <v>0</v>
      </c>
      <c r="BJ18" s="634">
        <f>Programme_2022!CZ18*'Données de référence'!$D$3+Programme_2022!DA18*'Données de référence'!$D$2+Programme_2022!DB18*'Données de référence'!$D$4+Programme_2022!DC18</f>
        <v>0</v>
      </c>
      <c r="BK18" s="634">
        <f t="shared" si="23"/>
        <v>0</v>
      </c>
      <c r="BL18" s="636"/>
      <c r="BM18" s="636"/>
      <c r="BN18" s="636"/>
      <c r="BO18" s="636"/>
      <c r="BP18" s="636"/>
      <c r="BQ18" s="623">
        <v>150</v>
      </c>
      <c r="BR18" s="623">
        <v>150</v>
      </c>
      <c r="BS18" s="623"/>
      <c r="BT18" s="623"/>
      <c r="BU18" s="623"/>
      <c r="BV18" s="624"/>
      <c r="BW18" s="624"/>
      <c r="BX18" s="624"/>
      <c r="BY18" s="624"/>
      <c r="BZ18" s="624"/>
      <c r="CA18" s="625"/>
      <c r="CB18" s="625"/>
      <c r="CC18" s="625"/>
      <c r="CD18" s="625"/>
      <c r="CE18" s="625"/>
      <c r="CF18" s="626"/>
      <c r="CG18" s="626"/>
      <c r="CH18" s="626"/>
      <c r="CI18" s="626"/>
      <c r="CJ18" s="626"/>
      <c r="CK18" s="627"/>
      <c r="CL18" s="627"/>
      <c r="CM18" s="627"/>
      <c r="CN18" s="627"/>
      <c r="CO18" s="627"/>
      <c r="CP18" s="628"/>
      <c r="CQ18" s="628"/>
      <c r="CR18" s="628"/>
      <c r="CS18" s="628"/>
      <c r="CT18" s="628"/>
      <c r="CU18" s="629"/>
      <c r="CV18" s="629"/>
      <c r="CW18" s="629"/>
      <c r="CX18" s="629"/>
      <c r="CY18" s="629"/>
      <c r="CZ18" s="630"/>
      <c r="DA18" s="630"/>
      <c r="DB18" s="630"/>
      <c r="DC18" s="630"/>
      <c r="DD18" s="630"/>
    </row>
    <row r="19" spans="1:109" s="335" customFormat="1" ht="54" customHeight="1" x14ac:dyDescent="0.3">
      <c r="A19" s="642">
        <v>6</v>
      </c>
      <c r="B19" s="529">
        <v>1</v>
      </c>
      <c r="C19" s="642" t="s">
        <v>97</v>
      </c>
      <c r="D19" s="642" t="s">
        <v>98</v>
      </c>
      <c r="E19" s="642" t="s">
        <v>175</v>
      </c>
      <c r="F19" s="642">
        <v>18</v>
      </c>
      <c r="G19" s="529" t="s">
        <v>840</v>
      </c>
      <c r="H19" s="529"/>
      <c r="I19" s="561" t="s">
        <v>894</v>
      </c>
      <c r="J19" s="561" t="s">
        <v>1215</v>
      </c>
      <c r="K19" s="561" t="s">
        <v>1486</v>
      </c>
      <c r="L19" s="529" t="s">
        <v>114</v>
      </c>
      <c r="M19" s="529"/>
      <c r="N19" s="529" t="s">
        <v>115</v>
      </c>
      <c r="O19" s="529" t="s">
        <v>116</v>
      </c>
      <c r="P19" s="529" t="s">
        <v>1216</v>
      </c>
      <c r="Q19" s="529"/>
      <c r="R19" s="529"/>
      <c r="S19" s="529" t="s">
        <v>107</v>
      </c>
      <c r="T19" s="633" t="s">
        <v>1207</v>
      </c>
      <c r="U19" s="529"/>
      <c r="V19" s="529"/>
      <c r="W19" s="529"/>
      <c r="X19" s="529"/>
      <c r="Y19" s="529"/>
      <c r="Z19" s="529"/>
      <c r="AA19" s="597" t="s">
        <v>398</v>
      </c>
      <c r="AB19" s="529" t="s">
        <v>143</v>
      </c>
      <c r="AC19" s="641">
        <f t="shared" si="0"/>
        <v>57989.84</v>
      </c>
      <c r="AD19" s="641">
        <f t="shared" si="1"/>
        <v>0</v>
      </c>
      <c r="AE19" s="641">
        <f t="shared" si="2"/>
        <v>0</v>
      </c>
      <c r="AF19" s="641">
        <f t="shared" si="3"/>
        <v>57989.84</v>
      </c>
      <c r="AG19" s="641">
        <f t="shared" si="4"/>
        <v>57989.84</v>
      </c>
      <c r="AH19" s="641">
        <f t="shared" si="5"/>
        <v>0</v>
      </c>
      <c r="AI19" s="641">
        <f t="shared" si="6"/>
        <v>0</v>
      </c>
      <c r="AJ19" s="641">
        <f t="shared" si="7"/>
        <v>0</v>
      </c>
      <c r="AK19" s="641">
        <f t="shared" si="8"/>
        <v>0</v>
      </c>
      <c r="AL19" s="641">
        <f t="shared" si="9"/>
        <v>0</v>
      </c>
      <c r="AM19" s="641">
        <f t="shared" si="10"/>
        <v>57989.84</v>
      </c>
      <c r="AN19" s="641">
        <f t="shared" si="11"/>
        <v>0</v>
      </c>
      <c r="AO19" s="634">
        <f t="shared" si="12"/>
        <v>57989.84</v>
      </c>
      <c r="AP19" s="634">
        <f t="shared" si="13"/>
        <v>57989.84</v>
      </c>
      <c r="AQ19" s="634">
        <f t="shared" si="14"/>
        <v>0</v>
      </c>
      <c r="AR19" s="634">
        <f>Programme_2022!BL19*'Données de référence'!$B$3+Programme_2022!BM19*'Données de référence'!$B$2+Programme_2022!BN19*'Données de référence'!$B$4+Programme_2022!BO19</f>
        <v>0</v>
      </c>
      <c r="AS19" s="634">
        <f t="shared" si="15"/>
        <v>0</v>
      </c>
      <c r="AT19" s="634">
        <f>Programme_2022!BQ19*'Données de référence'!$C$3+Programme_2022!BR19*'Données de référence'!$C$2+Programme_2022!BS19*'Données de référence'!$C$4+Programme_2022!BT19</f>
        <v>0</v>
      </c>
      <c r="AU19" s="634">
        <f t="shared" si="16"/>
        <v>0</v>
      </c>
      <c r="AV19" s="635">
        <f t="shared" si="24"/>
        <v>57989.84</v>
      </c>
      <c r="AW19" s="635">
        <f t="shared" si="25"/>
        <v>0</v>
      </c>
      <c r="AX19" s="634">
        <f>Programme_2022!BV19*'Données de référence'!$D$3+Programme_2022!BW19*'Données de référence'!$D$2+Programme_2022!BX19*'Données de référence'!$D$4+Programme_2022!BY19</f>
        <v>0</v>
      </c>
      <c r="AY19" s="634">
        <f t="shared" si="17"/>
        <v>0</v>
      </c>
      <c r="AZ19" s="634">
        <f>Programme_2022!CA19*'Données de référence'!$D$3+Programme_2022!CB19*'Données de référence'!$D$2+Programme_2022!CC19*'Données de référence'!$D$4+Programme_2022!CD19</f>
        <v>0</v>
      </c>
      <c r="BA19" s="634">
        <f t="shared" si="18"/>
        <v>0</v>
      </c>
      <c r="BB19" s="634">
        <f>Programme_2022!CF19*'Données de référence'!$D$3+Programme_2022!CG19*'Données de référence'!$D$2+Programme_2022!CH19*'Données de référence'!$D$4+Programme_2022!CI19</f>
        <v>40480</v>
      </c>
      <c r="BC19" s="634">
        <f t="shared" si="19"/>
        <v>0</v>
      </c>
      <c r="BD19" s="634">
        <f>Programme_2022!CK19*'Données de référence'!$D$3+Programme_2022!CL19*'Données de référence'!$D$2+Programme_2022!CM19*'Données de référence'!$D$4+Programme_2022!CN19</f>
        <v>0</v>
      </c>
      <c r="BE19" s="634">
        <f t="shared" si="20"/>
        <v>0</v>
      </c>
      <c r="BF19" s="634">
        <f>Programme_2022!CP19*'Données de référence'!$D$3+Programme_2022!CQ19*'Données de référence'!$D$2+Programme_2022!CR19*'Données de référence'!$D$4+Programme_2022!CS19</f>
        <v>3560</v>
      </c>
      <c r="BG19" s="634">
        <f t="shared" si="21"/>
        <v>0</v>
      </c>
      <c r="BH19" s="634">
        <f>Programme_2022!CU19*'Données de référence'!$D$3+Programme_2022!CV19*'Données de référence'!$D$2+Programme_2022!CW19*'Données de référence'!$D$4+Programme_2022!CX19</f>
        <v>11800</v>
      </c>
      <c r="BI19" s="634">
        <f t="shared" si="22"/>
        <v>0</v>
      </c>
      <c r="BJ19" s="634">
        <f>Programme_2022!CZ19*'Données de référence'!$D$3+Programme_2022!DA19*'Données de référence'!$D$2+Programme_2022!DB19*'Données de référence'!$D$4+Programme_2022!DC19</f>
        <v>0</v>
      </c>
      <c r="BK19" s="634">
        <f t="shared" si="23"/>
        <v>0</v>
      </c>
      <c r="BL19" s="636"/>
      <c r="BM19" s="636"/>
      <c r="BN19" s="636"/>
      <c r="BO19" s="636"/>
      <c r="BP19" s="636"/>
      <c r="BQ19" s="623"/>
      <c r="BR19" s="623"/>
      <c r="BS19" s="623"/>
      <c r="BT19" s="623"/>
      <c r="BU19" s="623"/>
      <c r="BV19" s="624"/>
      <c r="BW19" s="624"/>
      <c r="BX19" s="624"/>
      <c r="BY19" s="624"/>
      <c r="BZ19" s="624"/>
      <c r="CA19" s="625"/>
      <c r="CB19" s="625"/>
      <c r="CC19" s="625"/>
      <c r="CD19" s="625"/>
      <c r="CE19" s="625"/>
      <c r="CF19" s="693">
        <v>180</v>
      </c>
      <c r="CG19" s="626"/>
      <c r="CH19" s="693">
        <v>160</v>
      </c>
      <c r="CI19" s="626">
        <v>5000</v>
      </c>
      <c r="CJ19" s="626"/>
      <c r="CK19" s="627"/>
      <c r="CL19" s="627"/>
      <c r="CM19" s="627"/>
      <c r="CN19" s="627"/>
      <c r="CO19" s="627"/>
      <c r="CP19" s="628"/>
      <c r="CQ19" s="628"/>
      <c r="CR19" s="628">
        <v>40</v>
      </c>
      <c r="CS19" s="628"/>
      <c r="CT19" s="628"/>
      <c r="CU19" s="696">
        <v>100</v>
      </c>
      <c r="CV19" s="629"/>
      <c r="CW19" s="629"/>
      <c r="CX19" s="629"/>
      <c r="CY19" s="629"/>
      <c r="CZ19" s="630"/>
      <c r="DA19" s="630"/>
      <c r="DB19" s="630"/>
      <c r="DC19" s="630"/>
      <c r="DD19" s="630"/>
    </row>
    <row r="20" spans="1:109" s="335" customFormat="1" ht="58.5" customHeight="1" x14ac:dyDescent="0.3">
      <c r="A20" s="724">
        <v>6</v>
      </c>
      <c r="B20" s="750">
        <v>1</v>
      </c>
      <c r="C20" s="724" t="s">
        <v>97</v>
      </c>
      <c r="D20" s="642" t="s">
        <v>98</v>
      </c>
      <c r="E20" s="642" t="s">
        <v>175</v>
      </c>
      <c r="F20" s="642">
        <v>19</v>
      </c>
      <c r="G20" s="529" t="s">
        <v>840</v>
      </c>
      <c r="H20" s="529"/>
      <c r="I20" s="561" t="s">
        <v>176</v>
      </c>
      <c r="J20" s="561" t="s">
        <v>1217</v>
      </c>
      <c r="K20" s="736" t="s">
        <v>1469</v>
      </c>
      <c r="L20" s="529" t="s">
        <v>103</v>
      </c>
      <c r="M20" s="529" t="s">
        <v>1218</v>
      </c>
      <c r="N20" s="529" t="s">
        <v>104</v>
      </c>
      <c r="O20" s="529" t="s">
        <v>105</v>
      </c>
      <c r="P20" s="529"/>
      <c r="Q20" s="529"/>
      <c r="R20" s="529"/>
      <c r="S20" s="529" t="s">
        <v>183</v>
      </c>
      <c r="T20" s="633" t="s">
        <v>182</v>
      </c>
      <c r="U20" s="529" t="s">
        <v>125</v>
      </c>
      <c r="V20" s="768" t="s">
        <v>1219</v>
      </c>
      <c r="X20" s="633"/>
      <c r="Y20" s="716"/>
      <c r="Z20" s="717"/>
      <c r="AA20" s="529" t="s">
        <v>1220</v>
      </c>
      <c r="AB20" s="529" t="s">
        <v>1221</v>
      </c>
      <c r="AC20" s="641">
        <f t="shared" si="0"/>
        <v>231332.19</v>
      </c>
      <c r="AD20" s="641">
        <f t="shared" si="1"/>
        <v>22656</v>
      </c>
      <c r="AE20" s="641">
        <f t="shared" si="2"/>
        <v>0</v>
      </c>
      <c r="AF20" s="641">
        <f t="shared" si="3"/>
        <v>208676.19</v>
      </c>
      <c r="AG20" s="641">
        <f t="shared" si="4"/>
        <v>231332.19</v>
      </c>
      <c r="AH20" s="641">
        <f t="shared" si="5"/>
        <v>0</v>
      </c>
      <c r="AI20" s="641">
        <f t="shared" si="6"/>
        <v>22656</v>
      </c>
      <c r="AJ20" s="641">
        <f t="shared" si="7"/>
        <v>0</v>
      </c>
      <c r="AK20" s="641">
        <f t="shared" si="8"/>
        <v>0</v>
      </c>
      <c r="AL20" s="641">
        <f t="shared" si="9"/>
        <v>0</v>
      </c>
      <c r="AM20" s="641">
        <f t="shared" si="10"/>
        <v>208676.19</v>
      </c>
      <c r="AN20" s="641">
        <f t="shared" si="11"/>
        <v>0</v>
      </c>
      <c r="AO20" s="634">
        <f t="shared" si="12"/>
        <v>236996.19</v>
      </c>
      <c r="AP20" s="634">
        <f t="shared" si="13"/>
        <v>236996.19</v>
      </c>
      <c r="AQ20" s="634">
        <f t="shared" si="14"/>
        <v>0</v>
      </c>
      <c r="AR20" s="634">
        <f>Programme_2022!BL20*'Données de référence'!$B$3+Programme_2022!BM20*'Données de référence'!$B$2+Programme_2022!BN20*'Données de référence'!$B$4+Programme_2022!BO20</f>
        <v>28320</v>
      </c>
      <c r="AS20" s="634">
        <f t="shared" si="15"/>
        <v>0</v>
      </c>
      <c r="AT20" s="634">
        <f>Programme_2022!BQ20*'Données de référence'!$C$3+Programme_2022!BR20*'Données de référence'!$C$2+Programme_2022!BS20*'Données de référence'!$C$4+Programme_2022!BT20</f>
        <v>0</v>
      </c>
      <c r="AU20" s="634">
        <f t="shared" si="16"/>
        <v>0</v>
      </c>
      <c r="AV20" s="635">
        <f t="shared" si="24"/>
        <v>208676.19</v>
      </c>
      <c r="AW20" s="635">
        <f t="shared" si="25"/>
        <v>0</v>
      </c>
      <c r="AX20" s="634">
        <f>Programme_2022!BV20*'Données de référence'!$D$3+Programme_2022!BW20*'Données de référence'!$D$2+Programme_2022!BX20*'Données de référence'!$D$4+Programme_2022!BY20</f>
        <v>0</v>
      </c>
      <c r="AY20" s="634">
        <f t="shared" si="17"/>
        <v>0</v>
      </c>
      <c r="AZ20" s="634">
        <f>Programme_2022!CA20*'Données de référence'!$D$3+Programme_2022!CB20*'Données de référence'!$D$2+Programme_2022!CC20*'Données de référence'!$D$4+Programme_2022!CD20</f>
        <v>0</v>
      </c>
      <c r="BA20" s="634">
        <f t="shared" si="18"/>
        <v>0</v>
      </c>
      <c r="BB20" s="634">
        <f>Programme_2022!CF20*'Données de référence'!$D$3+Programme_2022!CG20*'Données de référence'!$D$2+Programme_2022!CH20*'Données de référence'!$D$4+Programme_2022!CI20</f>
        <v>139550</v>
      </c>
      <c r="BC20" s="634">
        <f t="shared" si="19"/>
        <v>0</v>
      </c>
      <c r="BD20" s="634">
        <f>Programme_2022!CK20*'Données de référence'!$D$3+Programme_2022!CL20*'Données de référence'!$D$2+Programme_2022!CM20*'Données de référence'!$D$4+Programme_2022!CN20</f>
        <v>30240</v>
      </c>
      <c r="BE20" s="634">
        <f t="shared" si="20"/>
        <v>0</v>
      </c>
      <c r="BF20" s="634">
        <f>Programme_2022!CP20*'Données de référence'!$D$3+Programme_2022!CQ20*'Données de référence'!$D$2+Programme_2022!CR20*'Données de référence'!$D$4+Programme_2022!CS20</f>
        <v>0</v>
      </c>
      <c r="BG20" s="634">
        <f t="shared" si="21"/>
        <v>0</v>
      </c>
      <c r="BH20" s="634">
        <f>Programme_2022!CU20*'Données de référence'!$D$3+Programme_2022!CV20*'Données de référence'!$D$2+Programme_2022!CW20*'Données de référence'!$D$4+Programme_2022!CX20</f>
        <v>31150</v>
      </c>
      <c r="BI20" s="634">
        <f t="shared" si="22"/>
        <v>0</v>
      </c>
      <c r="BJ20" s="634">
        <f>Programme_2022!CZ20*'Données de référence'!$D$3+Programme_2022!DA20*'Données de référence'!$D$2+Programme_2022!DB20*'Données de référence'!$D$4+Programme_2022!DC20</f>
        <v>0</v>
      </c>
      <c r="BK20" s="634">
        <f t="shared" si="23"/>
        <v>0</v>
      </c>
      <c r="BL20" s="636">
        <v>240</v>
      </c>
      <c r="BM20" s="636"/>
      <c r="BN20" s="636"/>
      <c r="BO20" s="636"/>
      <c r="BP20" s="636"/>
      <c r="BQ20" s="623"/>
      <c r="BR20" s="623"/>
      <c r="BS20" s="623"/>
      <c r="BT20" s="623"/>
      <c r="BU20" s="623"/>
      <c r="BV20" s="624"/>
      <c r="BW20" s="624"/>
      <c r="BX20" s="624"/>
      <c r="BY20" s="624"/>
      <c r="BZ20" s="624"/>
      <c r="CA20" s="625"/>
      <c r="CB20" s="625"/>
      <c r="CC20" s="625"/>
      <c r="CD20" s="625"/>
      <c r="CE20" s="625"/>
      <c r="CF20" s="626">
        <v>900</v>
      </c>
      <c r="CG20" s="626"/>
      <c r="CH20" s="626">
        <v>150</v>
      </c>
      <c r="CI20" s="626">
        <v>20000</v>
      </c>
      <c r="CJ20" s="626"/>
      <c r="CK20" s="627">
        <v>30</v>
      </c>
      <c r="CL20" s="627"/>
      <c r="CM20" s="627">
        <v>300</v>
      </c>
      <c r="CN20" s="627"/>
      <c r="CO20" s="627"/>
      <c r="CP20" s="628"/>
      <c r="CQ20" s="628"/>
      <c r="CR20" s="628"/>
      <c r="CS20" s="628"/>
      <c r="CT20" s="628"/>
      <c r="CU20" s="629"/>
      <c r="CV20" s="629"/>
      <c r="CW20" s="700">
        <v>350</v>
      </c>
      <c r="CX20" s="629"/>
      <c r="CY20" s="629"/>
      <c r="CZ20" s="630"/>
      <c r="DA20" s="630"/>
      <c r="DB20" s="630"/>
      <c r="DC20" s="630"/>
      <c r="DD20" s="630"/>
    </row>
    <row r="21" spans="1:109" s="335" customFormat="1" ht="61.5" customHeight="1" x14ac:dyDescent="0.3">
      <c r="A21" s="642">
        <v>6</v>
      </c>
      <c r="B21" s="632">
        <v>1</v>
      </c>
      <c r="C21" s="642" t="s">
        <v>97</v>
      </c>
      <c r="D21" s="642" t="s">
        <v>98</v>
      </c>
      <c r="E21" s="642" t="s">
        <v>132</v>
      </c>
      <c r="F21" s="722">
        <v>20</v>
      </c>
      <c r="G21" s="529" t="s">
        <v>840</v>
      </c>
      <c r="H21" s="529"/>
      <c r="I21" s="561" t="s">
        <v>194</v>
      </c>
      <c r="J21" s="561" t="s">
        <v>1222</v>
      </c>
      <c r="K21" s="738" t="s">
        <v>1223</v>
      </c>
      <c r="L21" s="529" t="s">
        <v>103</v>
      </c>
      <c r="M21" s="366" t="s">
        <v>887</v>
      </c>
      <c r="N21" s="529" t="s">
        <v>104</v>
      </c>
      <c r="O21" s="529" t="s">
        <v>105</v>
      </c>
      <c r="P21" s="529" t="s">
        <v>1224</v>
      </c>
      <c r="Q21" s="529"/>
      <c r="R21" s="529"/>
      <c r="S21" s="529" t="s">
        <v>125</v>
      </c>
      <c r="T21" s="633" t="s">
        <v>1194</v>
      </c>
      <c r="U21" s="529"/>
      <c r="V21" s="529"/>
      <c r="W21" s="529"/>
      <c r="X21" s="529"/>
      <c r="Y21" s="529"/>
      <c r="Z21" s="529"/>
      <c r="AA21" s="645" t="s">
        <v>200</v>
      </c>
      <c r="AB21" s="529" t="s">
        <v>1182</v>
      </c>
      <c r="AC21" s="641">
        <f t="shared" si="0"/>
        <v>7631.4000000000005</v>
      </c>
      <c r="AD21" s="641">
        <f t="shared" si="1"/>
        <v>0</v>
      </c>
      <c r="AE21" s="641">
        <f t="shared" si="2"/>
        <v>7631.4000000000005</v>
      </c>
      <c r="AF21" s="641">
        <f t="shared" si="3"/>
        <v>0</v>
      </c>
      <c r="AG21" s="641">
        <f t="shared" si="4"/>
        <v>7631.4000000000005</v>
      </c>
      <c r="AH21" s="641">
        <f t="shared" si="5"/>
        <v>0</v>
      </c>
      <c r="AI21" s="641">
        <f t="shared" si="6"/>
        <v>0</v>
      </c>
      <c r="AJ21" s="641">
        <f t="shared" si="7"/>
        <v>0</v>
      </c>
      <c r="AK21" s="641">
        <f t="shared" si="8"/>
        <v>7631.4000000000005</v>
      </c>
      <c r="AL21" s="641">
        <f t="shared" si="9"/>
        <v>0</v>
      </c>
      <c r="AM21" s="641">
        <f t="shared" si="10"/>
        <v>0</v>
      </c>
      <c r="AN21" s="641">
        <f t="shared" si="11"/>
        <v>0</v>
      </c>
      <c r="AO21" s="634">
        <f t="shared" si="12"/>
        <v>9539.25</v>
      </c>
      <c r="AP21" s="634">
        <f t="shared" si="13"/>
        <v>9539.25</v>
      </c>
      <c r="AQ21" s="634">
        <f t="shared" si="14"/>
        <v>0</v>
      </c>
      <c r="AR21" s="634">
        <f>Programme_2022!BL21*'Données de référence'!$B$3+Programme_2022!BM21*'Données de référence'!$B$2+Programme_2022!BN21*'Données de référence'!$B$4+Programme_2022!BO21</f>
        <v>0</v>
      </c>
      <c r="AS21" s="634">
        <f t="shared" si="15"/>
        <v>0</v>
      </c>
      <c r="AT21" s="634">
        <f>Programme_2022!BQ21*'Données de référence'!$C$3+Programme_2022!BR21*'Données de référence'!$C$2+Programme_2022!BS21*'Données de référence'!$C$4+Programme_2022!BT21</f>
        <v>9539.25</v>
      </c>
      <c r="AU21" s="634">
        <f t="shared" si="16"/>
        <v>0</v>
      </c>
      <c r="AV21" s="635">
        <f t="shared" si="24"/>
        <v>0</v>
      </c>
      <c r="AW21" s="635">
        <f t="shared" si="25"/>
        <v>0</v>
      </c>
      <c r="AX21" s="634">
        <f>Programme_2022!BV21*'Données de référence'!$D$3+Programme_2022!BW21*'Données de référence'!$D$2+Programme_2022!BX21*'Données de référence'!$D$4+Programme_2022!BY21</f>
        <v>0</v>
      </c>
      <c r="AY21" s="634">
        <f t="shared" si="17"/>
        <v>0</v>
      </c>
      <c r="AZ21" s="634">
        <f>Programme_2022!CA21*'Données de référence'!$D$3+Programme_2022!CB21*'Données de référence'!$D$2+Programme_2022!CC21*'Données de référence'!$D$4+Programme_2022!CD21</f>
        <v>0</v>
      </c>
      <c r="BA21" s="634">
        <f t="shared" si="18"/>
        <v>0</v>
      </c>
      <c r="BB21" s="634">
        <f>Programme_2022!CF21*'Données de référence'!$D$3+Programme_2022!CG21*'Données de référence'!$D$2+Programme_2022!CH21*'Données de référence'!$D$4+Programme_2022!CI21</f>
        <v>0</v>
      </c>
      <c r="BC21" s="634">
        <f t="shared" si="19"/>
        <v>0</v>
      </c>
      <c r="BD21" s="634">
        <f>Programme_2022!CK21*'Données de référence'!$D$3+Programme_2022!CL21*'Données de référence'!$D$2+Programme_2022!CM21*'Données de référence'!$D$4+Programme_2022!CN21</f>
        <v>0</v>
      </c>
      <c r="BE21" s="634">
        <f t="shared" si="20"/>
        <v>0</v>
      </c>
      <c r="BF21" s="634">
        <f>Programme_2022!CP21*'Données de référence'!$D$3+Programme_2022!CQ21*'Données de référence'!$D$2+Programme_2022!CR21*'Données de référence'!$D$4+Programme_2022!CS21</f>
        <v>0</v>
      </c>
      <c r="BG21" s="634">
        <f t="shared" si="21"/>
        <v>0</v>
      </c>
      <c r="BH21" s="634">
        <f>Programme_2022!CU21*'Données de référence'!$D$3+Programme_2022!CV21*'Données de référence'!$D$2+Programme_2022!CW21*'Données de référence'!$D$4+Programme_2022!CX21</f>
        <v>0</v>
      </c>
      <c r="BI21" s="634">
        <f t="shared" si="22"/>
        <v>0</v>
      </c>
      <c r="BJ21" s="634">
        <f>Programme_2022!CZ21*'Données de référence'!$D$3+Programme_2022!DA21*'Données de référence'!$D$2+Programme_2022!DB21*'Données de référence'!$D$4+Programme_2022!DC21</f>
        <v>0</v>
      </c>
      <c r="BK21" s="634">
        <f t="shared" si="23"/>
        <v>0</v>
      </c>
      <c r="BL21" s="636"/>
      <c r="BM21" s="636"/>
      <c r="BN21" s="636"/>
      <c r="BO21" s="636"/>
      <c r="BP21" s="636"/>
      <c r="BQ21" s="623">
        <v>50</v>
      </c>
      <c r="BR21" s="623"/>
      <c r="BS21" s="623">
        <v>75</v>
      </c>
      <c r="BT21" s="623">
        <v>1000</v>
      </c>
      <c r="BU21" s="623"/>
      <c r="BV21" s="624"/>
      <c r="BW21" s="624"/>
      <c r="BX21" s="624"/>
      <c r="BY21" s="624"/>
      <c r="BZ21" s="624"/>
      <c r="CA21" s="625"/>
      <c r="CB21" s="625"/>
      <c r="CC21" s="625"/>
      <c r="CD21" s="625"/>
      <c r="CE21" s="625"/>
      <c r="CF21" s="626"/>
      <c r="CG21" s="626"/>
      <c r="CH21" s="626"/>
      <c r="CI21" s="626"/>
      <c r="CJ21" s="626"/>
      <c r="CK21" s="627"/>
      <c r="CL21" s="627"/>
      <c r="CM21" s="627"/>
      <c r="CN21" s="627"/>
      <c r="CO21" s="627"/>
      <c r="CP21" s="628"/>
      <c r="CQ21" s="628"/>
      <c r="CR21" s="628"/>
      <c r="CS21" s="628"/>
      <c r="CT21" s="628"/>
      <c r="CU21" s="629"/>
      <c r="CV21" s="629"/>
      <c r="CW21" s="629"/>
      <c r="CX21" s="629"/>
      <c r="CY21" s="629"/>
      <c r="CZ21" s="630"/>
      <c r="DA21" s="630"/>
      <c r="DB21" s="630"/>
      <c r="DC21" s="630"/>
      <c r="DD21" s="630"/>
    </row>
    <row r="22" spans="1:109" s="335" customFormat="1" ht="48.75" customHeight="1" x14ac:dyDescent="0.3">
      <c r="A22" s="724">
        <v>6</v>
      </c>
      <c r="B22" s="751">
        <v>1</v>
      </c>
      <c r="C22" s="724" t="s">
        <v>97</v>
      </c>
      <c r="D22" s="724" t="s">
        <v>98</v>
      </c>
      <c r="E22" s="724" t="s">
        <v>839</v>
      </c>
      <c r="F22" s="642">
        <v>21</v>
      </c>
      <c r="G22" s="752"/>
      <c r="H22" s="752"/>
      <c r="I22" s="735" t="s">
        <v>201</v>
      </c>
      <c r="J22" s="735" t="s">
        <v>904</v>
      </c>
      <c r="K22" s="735" t="s">
        <v>1225</v>
      </c>
      <c r="L22" s="750" t="s">
        <v>114</v>
      </c>
      <c r="M22" s="750"/>
      <c r="N22" s="750" t="s">
        <v>115</v>
      </c>
      <c r="O22" s="673" t="s">
        <v>105</v>
      </c>
      <c r="P22" s="529" t="s">
        <v>1226</v>
      </c>
      <c r="Q22" s="529"/>
      <c r="R22" s="529"/>
      <c r="S22" s="529" t="s">
        <v>107</v>
      </c>
      <c r="T22" s="750" t="s">
        <v>1194</v>
      </c>
      <c r="U22" s="529"/>
      <c r="V22" s="529"/>
      <c r="W22" s="529"/>
      <c r="X22" s="529"/>
      <c r="Y22" s="529"/>
      <c r="Z22" s="529"/>
      <c r="AA22" s="529" t="s">
        <v>207</v>
      </c>
      <c r="AB22" s="529" t="s">
        <v>110</v>
      </c>
      <c r="AC22" s="641">
        <f t="shared" si="0"/>
        <v>48896</v>
      </c>
      <c r="AD22" s="641">
        <f t="shared" si="1"/>
        <v>48896</v>
      </c>
      <c r="AE22" s="641">
        <f t="shared" si="2"/>
        <v>0</v>
      </c>
      <c r="AF22" s="641">
        <f t="shared" si="3"/>
        <v>0</v>
      </c>
      <c r="AG22" s="641">
        <f t="shared" si="4"/>
        <v>48896</v>
      </c>
      <c r="AH22" s="641">
        <f t="shared" si="5"/>
        <v>0</v>
      </c>
      <c r="AI22" s="641">
        <f t="shared" si="6"/>
        <v>48896</v>
      </c>
      <c r="AJ22" s="641">
        <f t="shared" si="7"/>
        <v>0</v>
      </c>
      <c r="AK22" s="641">
        <f t="shared" si="8"/>
        <v>0</v>
      </c>
      <c r="AL22" s="641">
        <f t="shared" si="9"/>
        <v>0</v>
      </c>
      <c r="AM22" s="641">
        <f t="shared" si="10"/>
        <v>0</v>
      </c>
      <c r="AN22" s="641">
        <f t="shared" si="11"/>
        <v>0</v>
      </c>
      <c r="AO22" s="634">
        <f t="shared" si="12"/>
        <v>61120</v>
      </c>
      <c r="AP22" s="634">
        <f t="shared" si="13"/>
        <v>61120</v>
      </c>
      <c r="AQ22" s="634">
        <f t="shared" si="14"/>
        <v>0</v>
      </c>
      <c r="AR22" s="634">
        <f>Programme_2022!BL22*'Données de référence'!$B$3+Programme_2022!BM22*'Données de référence'!$B$2+Programme_2022!BN22*'Données de référence'!$B$4+Programme_2022!BO22</f>
        <v>61120</v>
      </c>
      <c r="AS22" s="634">
        <f t="shared" si="15"/>
        <v>0</v>
      </c>
      <c r="AT22" s="634">
        <f>Programme_2022!BQ22*'Données de référence'!$C$3+Programme_2022!BR22*'Données de référence'!$C$2+Programme_2022!BS22*'Données de référence'!$C$4+Programme_2022!BT22</f>
        <v>0</v>
      </c>
      <c r="AU22" s="634">
        <f t="shared" si="16"/>
        <v>0</v>
      </c>
      <c r="AV22" s="635">
        <f t="shared" si="24"/>
        <v>0</v>
      </c>
      <c r="AW22" s="635">
        <f t="shared" si="25"/>
        <v>0</v>
      </c>
      <c r="AX22" s="634">
        <f>Programme_2022!BV22*'Données de référence'!$D$3+Programme_2022!BW22*'Données de référence'!$D$2+Programme_2022!BX22*'Données de référence'!$D$4+Programme_2022!BY22</f>
        <v>0</v>
      </c>
      <c r="AY22" s="634">
        <f t="shared" si="17"/>
        <v>0</v>
      </c>
      <c r="AZ22" s="634">
        <f>Programme_2022!CA22*'Données de référence'!$D$3+Programme_2022!CB22*'Données de référence'!$D$2+Programme_2022!CC22*'Données de référence'!$D$4+Programme_2022!CD22</f>
        <v>0</v>
      </c>
      <c r="BA22" s="634">
        <f t="shared" si="18"/>
        <v>0</v>
      </c>
      <c r="BB22" s="634">
        <f>Programme_2022!CF22*'Données de référence'!$D$3+Programme_2022!CG22*'Données de référence'!$D$2+Programme_2022!CH22*'Données de référence'!$D$4+Programme_2022!CI22</f>
        <v>0</v>
      </c>
      <c r="BC22" s="634">
        <f t="shared" si="19"/>
        <v>0</v>
      </c>
      <c r="BD22" s="634">
        <f>Programme_2022!CK22*'Données de référence'!$D$3+Programme_2022!CL22*'Données de référence'!$D$2+Programme_2022!CM22*'Données de référence'!$D$4+Programme_2022!CN22</f>
        <v>0</v>
      </c>
      <c r="BE22" s="634">
        <f t="shared" si="20"/>
        <v>0</v>
      </c>
      <c r="BF22" s="634">
        <f>Programme_2022!CP22*'Données de référence'!$D$3+Programme_2022!CQ22*'Données de référence'!$D$2+Programme_2022!CR22*'Données de référence'!$D$4+Programme_2022!CS22</f>
        <v>0</v>
      </c>
      <c r="BG22" s="634">
        <f t="shared" si="21"/>
        <v>0</v>
      </c>
      <c r="BH22" s="634">
        <f>Programme_2022!CU22*'Données de référence'!$D$3+Programme_2022!CV22*'Données de référence'!$D$2+Programme_2022!CW22*'Données de référence'!$D$4+Programme_2022!CX22</f>
        <v>0</v>
      </c>
      <c r="BI22" s="634">
        <f t="shared" si="22"/>
        <v>0</v>
      </c>
      <c r="BJ22" s="634">
        <f>Programme_2022!CZ22*'Données de référence'!$D$3+Programme_2022!DA22*'Données de référence'!$D$2+Programme_2022!DB22*'Données de référence'!$D$4+Programme_2022!DC22</f>
        <v>0</v>
      </c>
      <c r="BK22" s="634">
        <f t="shared" si="23"/>
        <v>0</v>
      </c>
      <c r="BL22" s="636">
        <v>160</v>
      </c>
      <c r="BM22" s="636"/>
      <c r="BN22" s="636">
        <v>480</v>
      </c>
      <c r="BO22" s="636"/>
      <c r="BP22" s="636"/>
      <c r="BQ22" s="623"/>
      <c r="BR22" s="623"/>
      <c r="BS22" s="623"/>
      <c r="BT22" s="623"/>
      <c r="BU22" s="623"/>
      <c r="BV22" s="624"/>
      <c r="BW22" s="624"/>
      <c r="BX22" s="624"/>
      <c r="BY22" s="624"/>
      <c r="BZ22" s="624"/>
      <c r="CA22" s="625"/>
      <c r="CB22" s="625"/>
      <c r="CC22" s="625"/>
      <c r="CD22" s="625"/>
      <c r="CE22" s="625"/>
      <c r="CF22" s="626"/>
      <c r="CG22" s="626"/>
      <c r="CH22" s="626"/>
      <c r="CI22" s="626"/>
      <c r="CJ22" s="626"/>
      <c r="CK22" s="627"/>
      <c r="CL22" s="627"/>
      <c r="CM22" s="627"/>
      <c r="CN22" s="627"/>
      <c r="CO22" s="627"/>
      <c r="CP22" s="628"/>
      <c r="CQ22" s="628"/>
      <c r="CR22" s="628"/>
      <c r="CS22" s="628"/>
      <c r="CT22" s="628"/>
      <c r="CU22" s="629"/>
      <c r="CV22" s="629"/>
      <c r="CW22" s="629"/>
      <c r="CX22" s="629"/>
      <c r="CY22" s="629"/>
      <c r="CZ22" s="630"/>
      <c r="DA22" s="630"/>
      <c r="DB22" s="630"/>
      <c r="DC22" s="630"/>
      <c r="DD22" s="630"/>
    </row>
    <row r="23" spans="1:109" s="335" customFormat="1" ht="48.75" customHeight="1" x14ac:dyDescent="0.3">
      <c r="A23" s="642">
        <v>6</v>
      </c>
      <c r="B23" s="632">
        <v>1</v>
      </c>
      <c r="C23" s="642" t="s">
        <v>97</v>
      </c>
      <c r="D23" s="642" t="s">
        <v>98</v>
      </c>
      <c r="E23" s="642" t="s">
        <v>839</v>
      </c>
      <c r="F23" s="642">
        <v>22</v>
      </c>
      <c r="G23" s="528" t="s">
        <v>840</v>
      </c>
      <c r="H23" s="719" t="s">
        <v>483</v>
      </c>
      <c r="I23" s="561" t="s">
        <v>1227</v>
      </c>
      <c r="J23" s="561" t="s">
        <v>1228</v>
      </c>
      <c r="K23" s="739" t="s">
        <v>1229</v>
      </c>
      <c r="L23" s="529" t="s">
        <v>245</v>
      </c>
      <c r="M23" s="632" t="s">
        <v>1230</v>
      </c>
      <c r="N23" s="529" t="s">
        <v>625</v>
      </c>
      <c r="O23" s="673"/>
      <c r="P23" s="529" t="s">
        <v>1231</v>
      </c>
      <c r="Q23" s="529"/>
      <c r="R23" s="529"/>
      <c r="S23" s="529" t="s">
        <v>155</v>
      </c>
      <c r="T23" s="633" t="s">
        <v>1207</v>
      </c>
      <c r="U23" s="529" t="s">
        <v>183</v>
      </c>
      <c r="V23" s="529" t="s">
        <v>182</v>
      </c>
      <c r="W23" s="529" t="s">
        <v>125</v>
      </c>
      <c r="X23" s="633" t="s">
        <v>1199</v>
      </c>
      <c r="Y23" s="529"/>
      <c r="Z23" s="529"/>
      <c r="AA23" s="645" t="s">
        <v>200</v>
      </c>
      <c r="AB23" s="529" t="s">
        <v>1182</v>
      </c>
      <c r="AC23" s="641">
        <f t="shared" ref="AC23" si="54">AD23+AE23+AF23</f>
        <v>31328.800000000003</v>
      </c>
      <c r="AD23" s="641">
        <f t="shared" ref="AD23" si="55">AI23+AJ23</f>
        <v>0</v>
      </c>
      <c r="AE23" s="641">
        <f t="shared" ref="AE23" si="56">AK23+AL23</f>
        <v>31328.800000000003</v>
      </c>
      <c r="AF23" s="641">
        <f t="shared" ref="AF23" si="57">(AM23+AN23)</f>
        <v>0</v>
      </c>
      <c r="AG23" s="641">
        <f t="shared" ref="AG23" si="58">AI23+AK23+AM23</f>
        <v>31328.800000000003</v>
      </c>
      <c r="AH23" s="641">
        <f t="shared" ref="AH23" si="59">AJ23+AL23+AN23</f>
        <v>0</v>
      </c>
      <c r="AI23" s="641">
        <f t="shared" ref="AI23" si="60">0.8*AR23</f>
        <v>0</v>
      </c>
      <c r="AJ23" s="641">
        <f t="shared" ref="AJ23" si="61">0.8*AS23</f>
        <v>0</v>
      </c>
      <c r="AK23" s="641">
        <f t="shared" ref="AK23" si="62">0.8*AT23</f>
        <v>31328.800000000003</v>
      </c>
      <c r="AL23" s="641">
        <f t="shared" ref="AL23" si="63">0.8*AU23</f>
        <v>0</v>
      </c>
      <c r="AM23" s="641">
        <f t="shared" ref="AM23" si="64">AV23</f>
        <v>0</v>
      </c>
      <c r="AN23" s="641">
        <f t="shared" ref="AN23" si="65">AW23</f>
        <v>0</v>
      </c>
      <c r="AO23" s="634">
        <f t="shared" ref="AO23" si="66">AP23+AQ23</f>
        <v>39161</v>
      </c>
      <c r="AP23" s="634">
        <f t="shared" ref="AP23" si="67">AR23+AT23+AV23</f>
        <v>39161</v>
      </c>
      <c r="AQ23" s="634">
        <f t="shared" ref="AQ23" si="68">AS23+AU23+AW23</f>
        <v>0</v>
      </c>
      <c r="AR23" s="634">
        <f>Programme_2022!BL23*'Données de référence'!$B$3+Programme_2022!BM23*'Données de référence'!$B$2+Programme_2022!BN23*'Données de référence'!$B$4+Programme_2022!BO23</f>
        <v>0</v>
      </c>
      <c r="AS23" s="634">
        <f t="shared" ref="AS23" si="69">BP23</f>
        <v>0</v>
      </c>
      <c r="AT23" s="634">
        <f>Programme_2022!BQ23*'Données de référence'!$C$3+Programme_2022!BR23*'Données de référence'!$C$2+Programme_2022!BS23*'Données de référence'!$C$4+Programme_2022!BT23</f>
        <v>39161</v>
      </c>
      <c r="AU23" s="634">
        <f t="shared" ref="AU23" si="70">BU23</f>
        <v>0</v>
      </c>
      <c r="AV23" s="635">
        <f t="shared" ref="AV23" si="71">(AX23+AZ23+BB23+BD23+BF23+BH23+BJ23)*1.0385</f>
        <v>0</v>
      </c>
      <c r="AW23" s="635">
        <f t="shared" ref="AW23" si="72">(AY23+BA23+BC23+BE23+BG23+BI23+BK23)*1.0385</f>
        <v>0</v>
      </c>
      <c r="AX23" s="634">
        <f>Programme_2022!BV23*'Données de référence'!$D$3+Programme_2022!BW23*'Données de référence'!$D$2+Programme_2022!BX23*'Données de référence'!$D$4+Programme_2022!BY23</f>
        <v>0</v>
      </c>
      <c r="AY23" s="634">
        <f t="shared" ref="AY23" si="73">BZ23</f>
        <v>0</v>
      </c>
      <c r="AZ23" s="634">
        <f>Programme_2022!CA23*'Données de référence'!$D$3+Programme_2022!CB23*'Données de référence'!$D$2+Programme_2022!CC23*'Données de référence'!$D$4+Programme_2022!CD23</f>
        <v>0</v>
      </c>
      <c r="BA23" s="634">
        <f t="shared" ref="BA23" si="74">CE23</f>
        <v>0</v>
      </c>
      <c r="BB23" s="634">
        <f>Programme_2022!CF23*'Données de référence'!$D$3+Programme_2022!CG23*'Données de référence'!$D$2+Programme_2022!CH23*'Données de référence'!$D$4+Programme_2022!CI23</f>
        <v>0</v>
      </c>
      <c r="BC23" s="634">
        <f t="shared" ref="BC23" si="75">CJ23</f>
        <v>0</v>
      </c>
      <c r="BD23" s="634">
        <f>Programme_2022!CK23*'Données de référence'!$D$3+Programme_2022!CL23*'Données de référence'!$D$2+Programme_2022!CM23*'Données de référence'!$D$4+Programme_2022!CN23</f>
        <v>0</v>
      </c>
      <c r="BE23" s="634">
        <f t="shared" ref="BE23" si="76">CO23</f>
        <v>0</v>
      </c>
      <c r="BF23" s="634">
        <f>Programme_2022!CP23*'Données de référence'!$D$3+Programme_2022!CQ23*'Données de référence'!$D$2+Programme_2022!CR23*'Données de référence'!$D$4+Programme_2022!CS23</f>
        <v>0</v>
      </c>
      <c r="BG23" s="634">
        <f t="shared" ref="BG23" si="77">CT23</f>
        <v>0</v>
      </c>
      <c r="BH23" s="634">
        <f>Programme_2022!CU23*'Données de référence'!$D$3+Programme_2022!CV23*'Données de référence'!$D$2+Programme_2022!CW23*'Données de référence'!$D$4+Programme_2022!CX23</f>
        <v>0</v>
      </c>
      <c r="BI23" s="634">
        <f t="shared" ref="BI23" si="78">CY23</f>
        <v>0</v>
      </c>
      <c r="BJ23" s="634">
        <f>Programme_2022!CZ23*'Données de référence'!$D$3+Programme_2022!DA23*'Données de référence'!$D$2+Programme_2022!DB23*'Données de référence'!$D$4+Programme_2022!DC23</f>
        <v>0</v>
      </c>
      <c r="BK23" s="634">
        <f t="shared" ref="BK23" si="79">DD23</f>
        <v>0</v>
      </c>
      <c r="BL23" s="636"/>
      <c r="BM23" s="636"/>
      <c r="BN23" s="636"/>
      <c r="BO23" s="636"/>
      <c r="BP23" s="636"/>
      <c r="BQ23" s="623">
        <v>225</v>
      </c>
      <c r="BR23" s="623"/>
      <c r="BS23" s="623">
        <v>350</v>
      </c>
      <c r="BT23" s="623"/>
      <c r="BU23" s="623"/>
      <c r="BV23" s="624"/>
      <c r="BW23" s="624"/>
      <c r="BX23" s="624"/>
      <c r="BY23" s="624"/>
      <c r="BZ23" s="624"/>
      <c r="CA23" s="625"/>
      <c r="CB23" s="625"/>
      <c r="CC23" s="625"/>
      <c r="CD23" s="625"/>
      <c r="CE23" s="625"/>
      <c r="CF23" s="626"/>
      <c r="CG23" s="626"/>
      <c r="CH23" s="626"/>
      <c r="CI23" s="626"/>
      <c r="CJ23" s="626"/>
      <c r="CK23" s="627"/>
      <c r="CL23" s="627"/>
      <c r="CM23" s="627"/>
      <c r="CN23" s="627"/>
      <c r="CO23" s="627"/>
      <c r="CP23" s="628"/>
      <c r="CQ23" s="628"/>
      <c r="CR23" s="628"/>
      <c r="CS23" s="628"/>
      <c r="CT23" s="628"/>
      <c r="CU23" s="629"/>
      <c r="CV23" s="629"/>
      <c r="CW23" s="629"/>
      <c r="CX23" s="629"/>
      <c r="CY23" s="629"/>
      <c r="CZ23" s="630"/>
      <c r="DA23" s="630"/>
      <c r="DB23" s="630"/>
      <c r="DC23" s="630"/>
      <c r="DD23" s="630"/>
    </row>
    <row r="24" spans="1:109" ht="48.75" customHeight="1" x14ac:dyDescent="0.3">
      <c r="A24" s="642">
        <v>5</v>
      </c>
      <c r="B24" s="673">
        <v>1</v>
      </c>
      <c r="C24" s="642" t="s">
        <v>97</v>
      </c>
      <c r="D24" s="642" t="s">
        <v>214</v>
      </c>
      <c r="E24" s="642" t="s">
        <v>215</v>
      </c>
      <c r="F24" s="642">
        <v>23</v>
      </c>
      <c r="G24" s="673"/>
      <c r="H24" s="673"/>
      <c r="I24" s="561" t="s">
        <v>1526</v>
      </c>
      <c r="J24" s="561" t="s">
        <v>1527</v>
      </c>
      <c r="K24" s="736" t="s">
        <v>1528</v>
      </c>
      <c r="L24" s="529" t="s">
        <v>103</v>
      </c>
      <c r="M24" s="673"/>
      <c r="N24" s="529" t="s">
        <v>104</v>
      </c>
      <c r="O24" s="673" t="s">
        <v>165</v>
      </c>
      <c r="P24" s="673"/>
      <c r="Q24" s="673"/>
      <c r="R24" s="673"/>
      <c r="S24" s="330" t="s">
        <v>222</v>
      </c>
      <c r="T24" s="633" t="s">
        <v>984</v>
      </c>
      <c r="U24" s="330"/>
      <c r="V24" s="673"/>
      <c r="W24" s="673"/>
      <c r="X24" s="673"/>
      <c r="Y24" s="673"/>
      <c r="Z24" s="673"/>
      <c r="AA24" s="673" t="s">
        <v>224</v>
      </c>
      <c r="AB24" s="673" t="s">
        <v>143</v>
      </c>
      <c r="AC24" s="674">
        <f t="shared" si="0"/>
        <v>36762.9</v>
      </c>
      <c r="AD24" s="674">
        <f t="shared" si="1"/>
        <v>0</v>
      </c>
      <c r="AE24" s="674">
        <f t="shared" si="2"/>
        <v>0</v>
      </c>
      <c r="AF24" s="674">
        <f t="shared" si="3"/>
        <v>36762.9</v>
      </c>
      <c r="AG24" s="674">
        <f t="shared" si="4"/>
        <v>36762.9</v>
      </c>
      <c r="AH24" s="674">
        <f t="shared" si="5"/>
        <v>0</v>
      </c>
      <c r="AI24" s="674">
        <f t="shared" si="6"/>
        <v>0</v>
      </c>
      <c r="AJ24" s="674">
        <f t="shared" si="7"/>
        <v>0</v>
      </c>
      <c r="AK24" s="674">
        <f t="shared" si="8"/>
        <v>0</v>
      </c>
      <c r="AL24" s="674">
        <f t="shared" si="9"/>
        <v>0</v>
      </c>
      <c r="AM24" s="674">
        <f t="shared" si="10"/>
        <v>36762.9</v>
      </c>
      <c r="AN24" s="674">
        <f t="shared" si="11"/>
        <v>0</v>
      </c>
      <c r="AO24" s="675">
        <f t="shared" si="12"/>
        <v>36762.9</v>
      </c>
      <c r="AP24" s="675">
        <f t="shared" si="13"/>
        <v>36762.9</v>
      </c>
      <c r="AQ24" s="675">
        <f t="shared" si="14"/>
        <v>0</v>
      </c>
      <c r="AR24" s="675">
        <f>Programme_2022!BL24*'Données de référence'!$B$3+Programme_2022!BM24*'Données de référence'!$B$2+Programme_2022!BN24*'Données de référence'!$B$4+Programme_2022!BO24</f>
        <v>0</v>
      </c>
      <c r="AS24" s="675">
        <f t="shared" si="15"/>
        <v>0</v>
      </c>
      <c r="AT24" s="675">
        <f>Programme_2022!BQ24*'Données de référence'!$C$3+Programme_2022!BR24*'Données de référence'!$C$2+Programme_2022!BS24*'Données de référence'!$C$4+Programme_2022!BT24</f>
        <v>0</v>
      </c>
      <c r="AU24" s="675">
        <f t="shared" si="16"/>
        <v>0</v>
      </c>
      <c r="AV24" s="676">
        <f t="shared" si="24"/>
        <v>36762.9</v>
      </c>
      <c r="AW24" s="676">
        <f t="shared" si="25"/>
        <v>0</v>
      </c>
      <c r="AX24" s="675">
        <f>Programme_2022!BV24*'Données de référence'!$D$3+Programme_2022!BW24*'Données de référence'!$D$2+Programme_2022!BX24*'Données de référence'!$D$4+Programme_2022!BY24</f>
        <v>35400</v>
      </c>
      <c r="AY24" s="675">
        <f t="shared" si="17"/>
        <v>0</v>
      </c>
      <c r="AZ24" s="675">
        <f>Programme_2022!CA24*'Données de référence'!$D$3+Programme_2022!CB24*'Données de référence'!$D$2+Programme_2022!CC24*'Données de référence'!$D$4+Programme_2022!CD24</f>
        <v>0</v>
      </c>
      <c r="BA24" s="675">
        <f t="shared" si="18"/>
        <v>0</v>
      </c>
      <c r="BB24" s="675">
        <f>Programme_2022!CF24*'Données de référence'!$D$3+Programme_2022!CG24*'Données de référence'!$D$2+Programme_2022!CH24*'Données de référence'!$D$4+Programme_2022!CI24</f>
        <v>0</v>
      </c>
      <c r="BC24" s="675">
        <f t="shared" si="19"/>
        <v>0</v>
      </c>
      <c r="BD24" s="675">
        <f>Programme_2022!CK24*'Données de référence'!$D$3+Programme_2022!CL24*'Données de référence'!$D$2+Programme_2022!CM24*'Données de référence'!$D$4+Programme_2022!CN24</f>
        <v>0</v>
      </c>
      <c r="BE24" s="675">
        <f t="shared" si="20"/>
        <v>0</v>
      </c>
      <c r="BF24" s="675">
        <f>Programme_2022!CP24*'Données de référence'!$D$3+Programme_2022!CQ24*'Données de référence'!$D$2+Programme_2022!CR24*'Données de référence'!$D$4+Programme_2022!CS24</f>
        <v>0</v>
      </c>
      <c r="BG24" s="675">
        <f t="shared" si="21"/>
        <v>0</v>
      </c>
      <c r="BH24" s="675">
        <f>Programme_2022!CU24*'Données de référence'!$D$3+Programme_2022!CV24*'Données de référence'!$D$2+Programme_2022!CW24*'Données de référence'!$D$4+Programme_2022!CX24</f>
        <v>0</v>
      </c>
      <c r="BI24" s="675">
        <f t="shared" si="22"/>
        <v>0</v>
      </c>
      <c r="BJ24" s="675">
        <f>Programme_2022!CZ24*'Données de référence'!$D$3+Programme_2022!DA24*'Données de référence'!$D$2+Programme_2022!DB24*'Données de référence'!$D$4+Programme_2022!DC24</f>
        <v>0</v>
      </c>
      <c r="BK24" s="675">
        <f t="shared" si="23"/>
        <v>0</v>
      </c>
      <c r="BL24" s="653"/>
      <c r="BM24" s="653"/>
      <c r="BN24" s="653"/>
      <c r="BO24" s="653"/>
      <c r="BP24" s="653"/>
      <c r="BQ24" s="677"/>
      <c r="BR24" s="677"/>
      <c r="BS24" s="677"/>
      <c r="BT24" s="677"/>
      <c r="BU24" s="677"/>
      <c r="BV24" s="678">
        <v>300</v>
      </c>
      <c r="BW24" s="678"/>
      <c r="BX24" s="678"/>
      <c r="BY24" s="678"/>
      <c r="BZ24" s="678"/>
      <c r="CA24" s="679"/>
      <c r="CB24" s="679"/>
      <c r="CC24" s="679"/>
      <c r="CD24" s="679"/>
      <c r="CE24" s="679"/>
      <c r="CF24" s="680"/>
      <c r="CG24" s="680"/>
      <c r="CH24" s="680"/>
      <c r="CI24" s="680"/>
      <c r="CJ24" s="680"/>
      <c r="CK24" s="681"/>
      <c r="CL24" s="681"/>
      <c r="CM24" s="681"/>
      <c r="CN24" s="681"/>
      <c r="CO24" s="681"/>
      <c r="CP24" s="682"/>
      <c r="CQ24" s="682"/>
      <c r="CR24" s="682"/>
      <c r="CS24" s="682"/>
      <c r="CT24" s="682"/>
      <c r="CU24" s="683"/>
      <c r="CV24" s="683"/>
      <c r="CW24" s="683"/>
      <c r="CX24" s="683"/>
      <c r="CY24" s="683"/>
      <c r="CZ24" s="684"/>
      <c r="DA24" s="684"/>
      <c r="DB24" s="684"/>
      <c r="DC24" s="684"/>
      <c r="DD24" s="684"/>
    </row>
    <row r="25" spans="1:109" s="335" customFormat="1" ht="61.5" customHeight="1" x14ac:dyDescent="0.3">
      <c r="A25" s="642">
        <v>6</v>
      </c>
      <c r="B25" s="632">
        <v>1</v>
      </c>
      <c r="C25" s="642" t="s">
        <v>97</v>
      </c>
      <c r="D25" s="642" t="s">
        <v>225</v>
      </c>
      <c r="E25" s="642" t="s">
        <v>226</v>
      </c>
      <c r="F25" s="722">
        <v>24</v>
      </c>
      <c r="G25" s="528"/>
      <c r="H25" s="528"/>
      <c r="I25" s="729" t="s">
        <v>227</v>
      </c>
      <c r="J25" s="729" t="s">
        <v>910</v>
      </c>
      <c r="K25" s="740" t="s">
        <v>1232</v>
      </c>
      <c r="L25" s="529" t="s">
        <v>103</v>
      </c>
      <c r="M25" s="529"/>
      <c r="N25" s="529" t="s">
        <v>104</v>
      </c>
      <c r="O25" s="529" t="s">
        <v>116</v>
      </c>
      <c r="P25" s="529" t="s">
        <v>1525</v>
      </c>
      <c r="Q25" s="529"/>
      <c r="R25" s="529"/>
      <c r="S25" s="529" t="s">
        <v>913</v>
      </c>
      <c r="T25" s="529" t="s">
        <v>182</v>
      </c>
      <c r="U25" s="529"/>
      <c r="V25" s="529"/>
      <c r="W25" s="529"/>
      <c r="X25" s="529"/>
      <c r="Y25" s="529"/>
      <c r="Z25" s="529"/>
      <c r="AA25" s="529" t="s">
        <v>233</v>
      </c>
      <c r="AB25" s="529" t="s">
        <v>143</v>
      </c>
      <c r="AC25" s="641">
        <f t="shared" si="0"/>
        <v>14644.927</v>
      </c>
      <c r="AD25" s="641">
        <f t="shared" si="1"/>
        <v>0</v>
      </c>
      <c r="AE25" s="641">
        <f t="shared" si="2"/>
        <v>0</v>
      </c>
      <c r="AF25" s="641">
        <f t="shared" si="3"/>
        <v>14644.927</v>
      </c>
      <c r="AG25" s="641">
        <f t="shared" si="4"/>
        <v>14644.927</v>
      </c>
      <c r="AH25" s="641">
        <f t="shared" si="5"/>
        <v>0</v>
      </c>
      <c r="AI25" s="641">
        <f t="shared" si="6"/>
        <v>0</v>
      </c>
      <c r="AJ25" s="641">
        <f t="shared" si="7"/>
        <v>0</v>
      </c>
      <c r="AK25" s="641">
        <f t="shared" si="8"/>
        <v>0</v>
      </c>
      <c r="AL25" s="641">
        <f t="shared" si="9"/>
        <v>0</v>
      </c>
      <c r="AM25" s="641">
        <f t="shared" si="10"/>
        <v>14644.927</v>
      </c>
      <c r="AN25" s="641">
        <f t="shared" si="11"/>
        <v>0</v>
      </c>
      <c r="AO25" s="634">
        <f t="shared" si="12"/>
        <v>14644.927</v>
      </c>
      <c r="AP25" s="634">
        <f t="shared" si="13"/>
        <v>14644.927</v>
      </c>
      <c r="AQ25" s="634">
        <f t="shared" si="14"/>
        <v>0</v>
      </c>
      <c r="AR25" s="634">
        <f>Programme_2022!BL25*'Données de référence'!$B$3+Programme_2022!BM25*'Données de référence'!$B$2+Programme_2022!BN25*'Données de référence'!$B$4+Programme_2022!BO25</f>
        <v>0</v>
      </c>
      <c r="AS25" s="634">
        <f t="shared" si="15"/>
        <v>0</v>
      </c>
      <c r="AT25" s="634">
        <f>Programme_2022!BQ25*'Données de référence'!$C$3+Programme_2022!BR25*'Données de référence'!$C$2+Programme_2022!BS25*'Données de référence'!$C$4+Programme_2022!BT25</f>
        <v>0</v>
      </c>
      <c r="AU25" s="634">
        <f t="shared" si="16"/>
        <v>0</v>
      </c>
      <c r="AV25" s="635">
        <f t="shared" si="24"/>
        <v>14644.927</v>
      </c>
      <c r="AW25" s="635">
        <f t="shared" si="25"/>
        <v>0</v>
      </c>
      <c r="AX25" s="634">
        <f>Programme_2022!BV25*'Données de référence'!$D$3+Programme_2022!BW25*'Données de référence'!$D$2+Programme_2022!BX25*'Données de référence'!$D$4+Programme_2022!BY25</f>
        <v>0</v>
      </c>
      <c r="AY25" s="634">
        <f t="shared" si="17"/>
        <v>0</v>
      </c>
      <c r="AZ25" s="634">
        <f>Programme_2022!CA25*'Données de référence'!$D$3+Programme_2022!CB25*'Données de référence'!$D$2+Programme_2022!CC25*'Données de référence'!$D$4+Programme_2022!CD25</f>
        <v>14102</v>
      </c>
      <c r="BA25" s="634">
        <f t="shared" si="18"/>
        <v>0</v>
      </c>
      <c r="BB25" s="634">
        <f>Programme_2022!CF25*'Données de référence'!$D$3+Programme_2022!CG25*'Données de référence'!$D$2+Programme_2022!CH25*'Données de référence'!$D$4+Programme_2022!CI25</f>
        <v>0</v>
      </c>
      <c r="BC25" s="634">
        <f t="shared" si="19"/>
        <v>0</v>
      </c>
      <c r="BD25" s="634">
        <f>Programme_2022!CK25*'Données de référence'!$D$3+Programme_2022!CL25*'Données de référence'!$D$2+Programme_2022!CM25*'Données de référence'!$D$4+Programme_2022!CN25</f>
        <v>0</v>
      </c>
      <c r="BE25" s="634">
        <f t="shared" si="20"/>
        <v>0</v>
      </c>
      <c r="BF25" s="634">
        <f>Programme_2022!CP25*'Données de référence'!$D$3+Programme_2022!CQ25*'Données de référence'!$D$2+Programme_2022!CR25*'Données de référence'!$D$4+Programme_2022!CS25</f>
        <v>0</v>
      </c>
      <c r="BG25" s="634">
        <f t="shared" si="21"/>
        <v>0</v>
      </c>
      <c r="BH25" s="634">
        <f>Programme_2022!CU25*'Données de référence'!$D$3+Programme_2022!CV25*'Données de référence'!$D$2+Programme_2022!CW25*'Données de référence'!$D$4+Programme_2022!CX25</f>
        <v>0</v>
      </c>
      <c r="BI25" s="634">
        <f t="shared" si="22"/>
        <v>0</v>
      </c>
      <c r="BJ25" s="634">
        <f>Programme_2022!CZ25*'Données de référence'!$D$3+Programme_2022!DA25*'Données de référence'!$D$2+Programme_2022!DB25*'Données de référence'!$D$4+Programme_2022!DC25</f>
        <v>0</v>
      </c>
      <c r="BK25" s="634">
        <f t="shared" si="23"/>
        <v>0</v>
      </c>
      <c r="BL25" s="636"/>
      <c r="BM25" s="636"/>
      <c r="BN25" s="636"/>
      <c r="BO25" s="636"/>
      <c r="BP25" s="636"/>
      <c r="BQ25" s="623"/>
      <c r="BR25" s="623"/>
      <c r="BS25" s="623"/>
      <c r="BT25" s="623"/>
      <c r="BU25" s="623"/>
      <c r="BV25" s="624"/>
      <c r="BW25" s="624"/>
      <c r="BX25" s="624"/>
      <c r="BY25" s="624"/>
      <c r="BZ25" s="624"/>
      <c r="CA25" s="625">
        <v>39</v>
      </c>
      <c r="CB25" s="625"/>
      <c r="CC25" s="625"/>
      <c r="CD25" s="625">
        <v>9500</v>
      </c>
      <c r="CE25" s="625"/>
      <c r="CF25" s="626"/>
      <c r="CG25" s="626"/>
      <c r="CH25" s="626"/>
      <c r="CI25" s="626"/>
      <c r="CJ25" s="626"/>
      <c r="CK25" s="627"/>
      <c r="CL25" s="627"/>
      <c r="CM25" s="627"/>
      <c r="CN25" s="627"/>
      <c r="CO25" s="627"/>
      <c r="CP25" s="628"/>
      <c r="CQ25" s="628"/>
      <c r="CR25" s="628"/>
      <c r="CS25" s="628"/>
      <c r="CT25" s="628"/>
      <c r="CU25" s="629"/>
      <c r="CV25" s="629"/>
      <c r="CW25" s="629"/>
      <c r="CX25" s="629"/>
      <c r="CY25" s="629"/>
      <c r="CZ25" s="630"/>
      <c r="DA25" s="630"/>
      <c r="DB25" s="630"/>
      <c r="DC25" s="630"/>
      <c r="DD25" s="630"/>
    </row>
    <row r="26" spans="1:109" s="335" customFormat="1" ht="42" customHeight="1" x14ac:dyDescent="0.3">
      <c r="A26" s="642">
        <v>6</v>
      </c>
      <c r="B26" s="529">
        <v>1</v>
      </c>
      <c r="C26" s="642" t="s">
        <v>234</v>
      </c>
      <c r="D26" s="642" t="s">
        <v>98</v>
      </c>
      <c r="E26" s="642" t="s">
        <v>132</v>
      </c>
      <c r="F26" s="642">
        <v>25</v>
      </c>
      <c r="G26" s="529" t="s">
        <v>840</v>
      </c>
      <c r="H26" s="529"/>
      <c r="I26" s="561" t="s">
        <v>914</v>
      </c>
      <c r="J26" s="561" t="s">
        <v>640</v>
      </c>
      <c r="K26" s="734" t="s">
        <v>1233</v>
      </c>
      <c r="L26" s="529" t="s">
        <v>103</v>
      </c>
      <c r="M26" s="529"/>
      <c r="N26" s="529" t="s">
        <v>104</v>
      </c>
      <c r="O26" s="529" t="s">
        <v>165</v>
      </c>
      <c r="P26" s="529" t="s">
        <v>1467</v>
      </c>
      <c r="Q26" s="529"/>
      <c r="R26" s="529"/>
      <c r="S26" s="529" t="s">
        <v>107</v>
      </c>
      <c r="T26" s="529" t="s">
        <v>182</v>
      </c>
      <c r="U26" s="529"/>
      <c r="V26" s="529"/>
      <c r="W26" s="529"/>
      <c r="X26" s="529"/>
      <c r="Y26" s="529"/>
      <c r="Z26" s="529"/>
      <c r="AA26" s="714" t="s">
        <v>1466</v>
      </c>
      <c r="AB26" s="529" t="s">
        <v>1221</v>
      </c>
      <c r="AC26" s="641">
        <f t="shared" si="0"/>
        <v>116767.174</v>
      </c>
      <c r="AD26" s="641">
        <f t="shared" si="1"/>
        <v>21257.600000000002</v>
      </c>
      <c r="AE26" s="641">
        <f t="shared" si="2"/>
        <v>16454.8</v>
      </c>
      <c r="AF26" s="641">
        <f t="shared" si="3"/>
        <v>79054.774000000005</v>
      </c>
      <c r="AG26" s="641">
        <f t="shared" si="4"/>
        <v>116767.174</v>
      </c>
      <c r="AH26" s="641">
        <f t="shared" si="5"/>
        <v>0</v>
      </c>
      <c r="AI26" s="641">
        <f t="shared" si="6"/>
        <v>21257.600000000002</v>
      </c>
      <c r="AJ26" s="641">
        <f t="shared" si="7"/>
        <v>0</v>
      </c>
      <c r="AK26" s="641">
        <f t="shared" si="8"/>
        <v>16454.8</v>
      </c>
      <c r="AL26" s="641">
        <f t="shared" si="9"/>
        <v>0</v>
      </c>
      <c r="AM26" s="641">
        <f t="shared" si="10"/>
        <v>79054.774000000005</v>
      </c>
      <c r="AN26" s="641">
        <f t="shared" si="11"/>
        <v>0</v>
      </c>
      <c r="AO26" s="634">
        <f t="shared" si="12"/>
        <v>126195.274</v>
      </c>
      <c r="AP26" s="634">
        <f t="shared" si="13"/>
        <v>126195.274</v>
      </c>
      <c r="AQ26" s="634">
        <f t="shared" si="14"/>
        <v>0</v>
      </c>
      <c r="AR26" s="634">
        <f>Programme_2022!BL26*'Données de référence'!$B$3+Programme_2022!BM26*'Données de référence'!$B$2+Programme_2022!BN26*'Données de référence'!$B$4+Programme_2022!BO26</f>
        <v>26572</v>
      </c>
      <c r="AS26" s="634">
        <f t="shared" si="15"/>
        <v>0</v>
      </c>
      <c r="AT26" s="634">
        <f>Programme_2022!BQ26*'Données de référence'!$C$3+Programme_2022!BR26*'Données de référence'!$C$2+Programme_2022!BS26*'Données de référence'!$C$4+Programme_2022!BT26</f>
        <v>20568.5</v>
      </c>
      <c r="AU26" s="634">
        <f t="shared" si="16"/>
        <v>0</v>
      </c>
      <c r="AV26" s="635">
        <f t="shared" si="24"/>
        <v>79054.774000000005</v>
      </c>
      <c r="AW26" s="635">
        <f t="shared" si="25"/>
        <v>0</v>
      </c>
      <c r="AX26" s="634">
        <f>Programme_2022!BV26*'Données de référence'!$D$3+Programme_2022!BW26*'Données de référence'!$D$2+Programme_2022!BX26*'Données de référence'!$D$4+Programme_2022!BY26</f>
        <v>39872</v>
      </c>
      <c r="AY26" s="634">
        <f t="shared" si="17"/>
        <v>0</v>
      </c>
      <c r="AZ26" s="634">
        <f>Programme_2022!CA26*'Données de référence'!$D$3+Programme_2022!CB26*'Données de référence'!$D$2+Programme_2022!CC26*'Données de référence'!$D$4+Programme_2022!CD26</f>
        <v>21824</v>
      </c>
      <c r="BA26" s="634">
        <f t="shared" si="18"/>
        <v>0</v>
      </c>
      <c r="BB26" s="634">
        <f>Programme_2022!CF26*'Données de référence'!$D$3+Programme_2022!CG26*'Données de référence'!$D$2+Programme_2022!CH26*'Données de référence'!$D$4+Programme_2022!CI26</f>
        <v>14428</v>
      </c>
      <c r="BC26" s="634">
        <f t="shared" si="19"/>
        <v>0</v>
      </c>
      <c r="BD26" s="634">
        <f>Programme_2022!CK26*'Données de référence'!$D$3+Programme_2022!CL26*'Données de référence'!$D$2+Programme_2022!CM26*'Données de référence'!$D$4+Programme_2022!CN26</f>
        <v>0</v>
      </c>
      <c r="BE26" s="634">
        <f t="shared" si="20"/>
        <v>0</v>
      </c>
      <c r="BF26" s="634">
        <f>Programme_2022!CP26*'Données de référence'!$D$3+Programme_2022!CQ26*'Données de référence'!$D$2+Programme_2022!CR26*'Données de référence'!$D$4+Programme_2022!CS26</f>
        <v>0</v>
      </c>
      <c r="BG26" s="634">
        <f t="shared" si="21"/>
        <v>0</v>
      </c>
      <c r="BH26" s="634">
        <f>Programme_2022!CU26*'Données de référence'!$D$3+Programme_2022!CV26*'Données de référence'!$D$2+Programme_2022!CW26*'Données de référence'!$D$4+Programme_2022!CX26</f>
        <v>0</v>
      </c>
      <c r="BI26" s="634">
        <f t="shared" si="22"/>
        <v>0</v>
      </c>
      <c r="BJ26" s="634">
        <f>Programme_2022!CZ26*'Données de référence'!$D$3+Programme_2022!DA26*'Données de référence'!$D$2+Programme_2022!DB26*'Données de référence'!$D$4+Programme_2022!DC26</f>
        <v>0</v>
      </c>
      <c r="BK26" s="634">
        <f t="shared" si="23"/>
        <v>0</v>
      </c>
      <c r="BL26" s="636">
        <v>204</v>
      </c>
      <c r="BM26" s="636"/>
      <c r="BN26" s="636"/>
      <c r="BO26" s="636">
        <v>2500</v>
      </c>
      <c r="BP26" s="636"/>
      <c r="BQ26" s="623">
        <v>75</v>
      </c>
      <c r="BR26" s="623">
        <v>100</v>
      </c>
      <c r="BS26" s="623"/>
      <c r="BT26" s="623">
        <v>2000</v>
      </c>
      <c r="BU26" s="623"/>
      <c r="BV26" s="678">
        <v>304</v>
      </c>
      <c r="BW26" s="678"/>
      <c r="BX26" s="624"/>
      <c r="BY26" s="624">
        <v>4000</v>
      </c>
      <c r="BZ26" s="624"/>
      <c r="CA26" s="625">
        <v>168</v>
      </c>
      <c r="CB26" s="625"/>
      <c r="CC26" s="625"/>
      <c r="CD26" s="625">
        <v>2000</v>
      </c>
      <c r="CE26" s="625"/>
      <c r="CF26" s="626">
        <f>(2+4)*8</f>
        <v>48</v>
      </c>
      <c r="CG26" s="626"/>
      <c r="CH26" s="626">
        <f>2*4*8+8+4</f>
        <v>76</v>
      </c>
      <c r="CI26" s="626">
        <f>4*500</f>
        <v>2000</v>
      </c>
      <c r="CJ26" s="626"/>
      <c r="CK26" s="627"/>
      <c r="CL26" s="627"/>
      <c r="CM26" s="627"/>
      <c r="CN26" s="627"/>
      <c r="CO26" s="627"/>
      <c r="CP26" s="628"/>
      <c r="CQ26" s="628"/>
      <c r="CR26" s="628"/>
      <c r="CS26" s="628"/>
      <c r="CT26" s="628"/>
      <c r="CU26" s="629"/>
      <c r="CV26" s="629"/>
      <c r="CW26" s="629"/>
      <c r="CX26" s="629"/>
      <c r="CY26" s="629"/>
      <c r="CZ26" s="630"/>
      <c r="DA26" s="630"/>
      <c r="DB26" s="630"/>
      <c r="DC26" s="630"/>
      <c r="DD26" s="630"/>
    </row>
    <row r="27" spans="1:109" ht="35.25" customHeight="1" x14ac:dyDescent="0.3">
      <c r="A27" s="724">
        <v>6</v>
      </c>
      <c r="B27" s="751">
        <v>1</v>
      </c>
      <c r="C27" s="724" t="s">
        <v>234</v>
      </c>
      <c r="D27" s="724" t="s">
        <v>98</v>
      </c>
      <c r="E27" s="724" t="s">
        <v>132</v>
      </c>
      <c r="F27" s="642">
        <v>26</v>
      </c>
      <c r="G27" s="752"/>
      <c r="H27" s="752"/>
      <c r="I27" s="735" t="s">
        <v>242</v>
      </c>
      <c r="J27" s="735" t="s">
        <v>918</v>
      </c>
      <c r="K27" s="735" t="s">
        <v>919</v>
      </c>
      <c r="L27" s="750" t="s">
        <v>245</v>
      </c>
      <c r="M27" s="724"/>
      <c r="N27" s="750" t="s">
        <v>204</v>
      </c>
      <c r="O27" s="642"/>
      <c r="P27" s="642"/>
      <c r="Q27" s="642"/>
      <c r="R27" s="642"/>
      <c r="S27" s="642" t="s">
        <v>306</v>
      </c>
      <c r="T27" s="643" t="s">
        <v>898</v>
      </c>
      <c r="U27" s="642"/>
      <c r="V27" s="642"/>
      <c r="W27" s="642"/>
      <c r="X27" s="642"/>
      <c r="Y27" s="642"/>
      <c r="Z27" s="642"/>
      <c r="AA27" s="642" t="s">
        <v>1234</v>
      </c>
      <c r="AB27" s="642" t="s">
        <v>143</v>
      </c>
      <c r="AC27" s="641">
        <f t="shared" si="0"/>
        <v>6127.15</v>
      </c>
      <c r="AD27" s="641">
        <f t="shared" si="1"/>
        <v>0</v>
      </c>
      <c r="AE27" s="641">
        <f t="shared" si="2"/>
        <v>0</v>
      </c>
      <c r="AF27" s="641">
        <f t="shared" si="3"/>
        <v>6127.15</v>
      </c>
      <c r="AG27" s="641">
        <f t="shared" si="4"/>
        <v>6127.15</v>
      </c>
      <c r="AH27" s="641">
        <f t="shared" si="5"/>
        <v>0</v>
      </c>
      <c r="AI27" s="641">
        <f t="shared" si="6"/>
        <v>0</v>
      </c>
      <c r="AJ27" s="641">
        <f t="shared" si="7"/>
        <v>0</v>
      </c>
      <c r="AK27" s="641">
        <f t="shared" si="8"/>
        <v>0</v>
      </c>
      <c r="AL27" s="641">
        <f t="shared" si="9"/>
        <v>0</v>
      </c>
      <c r="AM27" s="641">
        <f t="shared" si="10"/>
        <v>6127.15</v>
      </c>
      <c r="AN27" s="641">
        <f t="shared" si="11"/>
        <v>0</v>
      </c>
      <c r="AO27" s="634">
        <f t="shared" si="12"/>
        <v>6127.15</v>
      </c>
      <c r="AP27" s="634">
        <f t="shared" si="13"/>
        <v>6127.15</v>
      </c>
      <c r="AQ27" s="634">
        <f t="shared" si="14"/>
        <v>0</v>
      </c>
      <c r="AR27" s="634">
        <f>Programme_2022!BL27*'Données de référence'!$B$3+Programme_2022!BM27*'Données de référence'!$B$2+Programme_2022!BN27*'Données de référence'!$B$4+Programme_2022!BO27</f>
        <v>0</v>
      </c>
      <c r="AS27" s="634">
        <f t="shared" si="15"/>
        <v>0</v>
      </c>
      <c r="AT27" s="634">
        <f>Programme_2022!BQ27*'Données de référence'!$C$3+Programme_2022!BR27*'Données de référence'!$C$2+Programme_2022!BS27*'Données de référence'!$C$4+Programme_2022!BT27</f>
        <v>0</v>
      </c>
      <c r="AU27" s="634">
        <f t="shared" si="16"/>
        <v>0</v>
      </c>
      <c r="AV27" s="635">
        <f t="shared" si="24"/>
        <v>6127.15</v>
      </c>
      <c r="AW27" s="635">
        <f t="shared" si="25"/>
        <v>0</v>
      </c>
      <c r="AX27" s="634">
        <f>Programme_2022!BV27*'Données de référence'!$D$3+Programme_2022!BW27*'Données de référence'!$D$2+Programme_2022!BX27*'Données de référence'!$D$4+Programme_2022!BY27</f>
        <v>4720</v>
      </c>
      <c r="AY27" s="634">
        <f t="shared" si="17"/>
        <v>0</v>
      </c>
      <c r="AZ27" s="634">
        <f>Programme_2022!CA27*'Données de référence'!$D$3+Programme_2022!CB27*'Données de référence'!$D$2+Programme_2022!CC27*'Données de référence'!$D$4+Programme_2022!CD27</f>
        <v>1180</v>
      </c>
      <c r="BA27" s="634">
        <f t="shared" si="18"/>
        <v>0</v>
      </c>
      <c r="BB27" s="634">
        <f>Programme_2022!CF27*'Données de référence'!$D$3+Programme_2022!CG27*'Données de référence'!$D$2+Programme_2022!CH27*'Données de référence'!$D$4+Programme_2022!CI27</f>
        <v>0</v>
      </c>
      <c r="BC27" s="634">
        <f t="shared" si="19"/>
        <v>0</v>
      </c>
      <c r="BD27" s="634">
        <f>Programme_2022!CK27*'Données de référence'!$D$3+Programme_2022!CL27*'Données de référence'!$D$2+Programme_2022!CM27*'Données de référence'!$D$4+Programme_2022!CN27</f>
        <v>0</v>
      </c>
      <c r="BE27" s="634">
        <f t="shared" si="20"/>
        <v>0</v>
      </c>
      <c r="BF27" s="634">
        <f>Programme_2022!CP27*'Données de référence'!$D$3+Programme_2022!CQ27*'Données de référence'!$D$2+Programme_2022!CR27*'Données de référence'!$D$4+Programme_2022!CS27</f>
        <v>0</v>
      </c>
      <c r="BG27" s="634">
        <f t="shared" si="21"/>
        <v>0</v>
      </c>
      <c r="BH27" s="634">
        <f>Programme_2022!CU27*'Données de référence'!$D$3+Programme_2022!CV27*'Données de référence'!$D$2+Programme_2022!CW27*'Données de référence'!$D$4+Programme_2022!CX27</f>
        <v>0</v>
      </c>
      <c r="BI27" s="634">
        <f t="shared" si="22"/>
        <v>0</v>
      </c>
      <c r="BJ27" s="634">
        <f>Programme_2022!CZ27*'Données de référence'!$D$3+Programme_2022!DA27*'Données de référence'!$D$2+Programme_2022!DB27*'Données de référence'!$D$4+Programme_2022!DC27</f>
        <v>0</v>
      </c>
      <c r="BK27" s="634">
        <f t="shared" si="23"/>
        <v>0</v>
      </c>
      <c r="BL27" s="636"/>
      <c r="BM27" s="636"/>
      <c r="BN27" s="636"/>
      <c r="BO27" s="636"/>
      <c r="BP27" s="636"/>
      <c r="BQ27" s="623"/>
      <c r="BR27" s="623"/>
      <c r="BS27" s="623"/>
      <c r="BT27" s="623"/>
      <c r="BU27" s="623"/>
      <c r="BV27" s="624">
        <v>40</v>
      </c>
      <c r="BW27" s="624"/>
      <c r="BX27" s="624"/>
      <c r="BY27" s="624"/>
      <c r="BZ27" s="624"/>
      <c r="CA27" s="625">
        <v>10</v>
      </c>
      <c r="CB27" s="625"/>
      <c r="CC27" s="625"/>
      <c r="CD27" s="625"/>
      <c r="CE27" s="625"/>
      <c r="CF27" s="626"/>
      <c r="CG27" s="626"/>
      <c r="CH27" s="626"/>
      <c r="CI27" s="626"/>
      <c r="CJ27" s="626"/>
      <c r="CK27" s="627"/>
      <c r="CL27" s="627"/>
      <c r="CM27" s="627"/>
      <c r="CN27" s="627"/>
      <c r="CO27" s="627"/>
      <c r="CP27" s="628"/>
      <c r="CQ27" s="628"/>
      <c r="CR27" s="628"/>
      <c r="CS27" s="628"/>
      <c r="CT27" s="628"/>
      <c r="CU27" s="629"/>
      <c r="CV27" s="629"/>
      <c r="CW27" s="629"/>
      <c r="CX27" s="629"/>
      <c r="CY27" s="629"/>
      <c r="CZ27" s="630"/>
      <c r="DA27" s="630"/>
      <c r="DB27" s="630"/>
      <c r="DC27" s="630"/>
      <c r="DD27" s="630"/>
    </row>
    <row r="28" spans="1:109" s="335" customFormat="1" ht="77.25" customHeight="1" x14ac:dyDescent="0.3">
      <c r="A28" s="642">
        <v>2</v>
      </c>
      <c r="B28" s="632">
        <v>1</v>
      </c>
      <c r="C28" s="642" t="s">
        <v>253</v>
      </c>
      <c r="D28" s="642" t="s">
        <v>170</v>
      </c>
      <c r="E28" s="642" t="s">
        <v>254</v>
      </c>
      <c r="F28" s="642">
        <v>27</v>
      </c>
      <c r="G28" s="528"/>
      <c r="H28" s="528"/>
      <c r="I28" s="565" t="s">
        <v>255</v>
      </c>
      <c r="J28" s="565" t="s">
        <v>921</v>
      </c>
      <c r="K28" s="565" t="s">
        <v>1470</v>
      </c>
      <c r="L28" s="639" t="s">
        <v>103</v>
      </c>
      <c r="M28" s="639"/>
      <c r="N28" s="639" t="s">
        <v>104</v>
      </c>
      <c r="O28" s="529" t="s">
        <v>105</v>
      </c>
      <c r="P28" s="529"/>
      <c r="Q28" s="529"/>
      <c r="R28" s="529"/>
      <c r="S28" s="529" t="s">
        <v>923</v>
      </c>
      <c r="T28" s="633" t="s">
        <v>1011</v>
      </c>
      <c r="U28" s="529" t="s">
        <v>338</v>
      </c>
      <c r="V28" s="750" t="s">
        <v>1011</v>
      </c>
      <c r="W28" s="529" t="s">
        <v>1511</v>
      </c>
      <c r="X28" s="529" t="s">
        <v>1262</v>
      </c>
      <c r="Y28" s="529"/>
      <c r="Z28" s="529"/>
      <c r="AA28" s="529" t="s">
        <v>333</v>
      </c>
      <c r="AB28" s="529" t="s">
        <v>143</v>
      </c>
      <c r="AC28" s="641">
        <f t="shared" si="0"/>
        <v>16314.834999999999</v>
      </c>
      <c r="AD28" s="641">
        <f t="shared" si="1"/>
        <v>0</v>
      </c>
      <c r="AE28" s="641">
        <f t="shared" si="2"/>
        <v>0</v>
      </c>
      <c r="AF28" s="641">
        <f t="shared" si="3"/>
        <v>16314.834999999999</v>
      </c>
      <c r="AG28" s="641">
        <f t="shared" si="4"/>
        <v>16314.834999999999</v>
      </c>
      <c r="AH28" s="641">
        <f t="shared" si="5"/>
        <v>0</v>
      </c>
      <c r="AI28" s="641">
        <f t="shared" si="6"/>
        <v>0</v>
      </c>
      <c r="AJ28" s="641">
        <f t="shared" si="7"/>
        <v>0</v>
      </c>
      <c r="AK28" s="641">
        <f t="shared" si="8"/>
        <v>0</v>
      </c>
      <c r="AL28" s="641">
        <f t="shared" si="9"/>
        <v>0</v>
      </c>
      <c r="AM28" s="641">
        <f t="shared" si="10"/>
        <v>16314.834999999999</v>
      </c>
      <c r="AN28" s="641">
        <f t="shared" si="11"/>
        <v>0</v>
      </c>
      <c r="AO28" s="634">
        <f t="shared" si="12"/>
        <v>16314.834999999999</v>
      </c>
      <c r="AP28" s="634">
        <f t="shared" si="13"/>
        <v>16314.834999999999</v>
      </c>
      <c r="AQ28" s="634">
        <f t="shared" si="14"/>
        <v>0</v>
      </c>
      <c r="AR28" s="634">
        <f>Programme_2022!BL28*'Données de référence'!$B$3+Programme_2022!BM28*'Données de référence'!$B$2+Programme_2022!BN28*'Données de référence'!$B$4+Programme_2022!BO28</f>
        <v>0</v>
      </c>
      <c r="AS28" s="634">
        <f t="shared" si="15"/>
        <v>0</v>
      </c>
      <c r="AT28" s="634">
        <f>Programme_2022!BQ28*'Données de référence'!$C$3+Programme_2022!BR28*'Données de référence'!$C$2+Programme_2022!BS28*'Données de référence'!$C$4+Programme_2022!BT28</f>
        <v>0</v>
      </c>
      <c r="AU28" s="634">
        <f t="shared" si="16"/>
        <v>0</v>
      </c>
      <c r="AV28" s="635">
        <f t="shared" si="24"/>
        <v>16314.834999999999</v>
      </c>
      <c r="AW28" s="635">
        <f t="shared" si="25"/>
        <v>0</v>
      </c>
      <c r="AX28" s="634">
        <f>Programme_2022!BV28*'Données de référence'!$D$3+Programme_2022!BW28*'Données de référence'!$D$2+Programme_2022!BX28*'Données de référence'!$D$4+Programme_2022!BY28</f>
        <v>0</v>
      </c>
      <c r="AY28" s="634">
        <f t="shared" si="17"/>
        <v>0</v>
      </c>
      <c r="AZ28" s="634">
        <f>Programme_2022!CA28*'Données de référence'!$D$3+Programme_2022!CB28*'Données de référence'!$D$2+Programme_2022!CC28*'Données de référence'!$D$4+Programme_2022!CD28</f>
        <v>15710</v>
      </c>
      <c r="BA28" s="634">
        <f t="shared" si="18"/>
        <v>0</v>
      </c>
      <c r="BB28" s="634">
        <f>Programme_2022!CF28*'Données de référence'!$D$3+Programme_2022!CG28*'Données de référence'!$D$2+Programme_2022!CH28*'Données de référence'!$D$4+Programme_2022!CI28</f>
        <v>0</v>
      </c>
      <c r="BC28" s="634">
        <f t="shared" si="19"/>
        <v>0</v>
      </c>
      <c r="BD28" s="634">
        <f>Programme_2022!CK28*'Données de référence'!$D$3+Programme_2022!CL28*'Données de référence'!$D$2+Programme_2022!CM28*'Données de référence'!$D$4+Programme_2022!CN28</f>
        <v>0</v>
      </c>
      <c r="BE28" s="634">
        <f t="shared" si="20"/>
        <v>0</v>
      </c>
      <c r="BF28" s="634">
        <f>Programme_2022!CP28*'Données de référence'!$D$3+Programme_2022!CQ28*'Données de référence'!$D$2+Programme_2022!CR28*'Données de référence'!$D$4+Programme_2022!CS28</f>
        <v>0</v>
      </c>
      <c r="BG28" s="634">
        <f t="shared" si="21"/>
        <v>0</v>
      </c>
      <c r="BH28" s="634">
        <f>Programme_2022!CU28*'Données de référence'!$D$3+Programme_2022!CV28*'Données de référence'!$D$2+Programme_2022!CW28*'Données de référence'!$D$4+Programme_2022!CX28</f>
        <v>0</v>
      </c>
      <c r="BI28" s="634">
        <f t="shared" si="22"/>
        <v>0</v>
      </c>
      <c r="BJ28" s="634">
        <f>Programme_2022!CZ28*'Données de référence'!$D$3+Programme_2022!DA28*'Données de référence'!$D$2+Programme_2022!DB28*'Données de référence'!$D$4+Programme_2022!DC28</f>
        <v>0</v>
      </c>
      <c r="BK28" s="634">
        <f t="shared" si="23"/>
        <v>0</v>
      </c>
      <c r="BL28" s="636"/>
      <c r="BM28" s="636"/>
      <c r="BN28" s="636"/>
      <c r="BO28" s="636"/>
      <c r="BP28" s="636"/>
      <c r="BQ28" s="623"/>
      <c r="BR28" s="623"/>
      <c r="BS28" s="623"/>
      <c r="BT28" s="623"/>
      <c r="BU28" s="623"/>
      <c r="BV28" s="624"/>
      <c r="BW28" s="624"/>
      <c r="BX28" s="624"/>
      <c r="BY28" s="624"/>
      <c r="BZ28" s="624"/>
      <c r="CA28" s="625">
        <v>20</v>
      </c>
      <c r="CB28" s="625"/>
      <c r="CC28" s="625">
        <v>150</v>
      </c>
      <c r="CD28" s="625"/>
      <c r="CE28" s="625"/>
      <c r="CF28" s="626"/>
      <c r="CG28" s="626"/>
      <c r="CH28" s="626"/>
      <c r="CI28" s="626"/>
      <c r="CJ28" s="626"/>
      <c r="CK28" s="627"/>
      <c r="CL28" s="627"/>
      <c r="CM28" s="627"/>
      <c r="CN28" s="627"/>
      <c r="CO28" s="627"/>
      <c r="CP28" s="628"/>
      <c r="CQ28" s="628"/>
      <c r="CR28" s="628"/>
      <c r="CS28" s="628"/>
      <c r="CT28" s="628"/>
      <c r="CU28" s="629"/>
      <c r="CV28" s="629"/>
      <c r="CW28" s="629"/>
      <c r="CX28" s="629"/>
      <c r="CY28" s="629"/>
      <c r="CZ28" s="630"/>
      <c r="DA28" s="630"/>
      <c r="DB28" s="630"/>
      <c r="DC28" s="630"/>
      <c r="DD28" s="630"/>
    </row>
    <row r="29" spans="1:109" s="335" customFormat="1" ht="62.25" customHeight="1" x14ac:dyDescent="0.3">
      <c r="A29" s="642">
        <v>6</v>
      </c>
      <c r="B29" s="529">
        <v>1</v>
      </c>
      <c r="C29" s="642" t="s">
        <v>253</v>
      </c>
      <c r="D29" s="642" t="s">
        <v>98</v>
      </c>
      <c r="E29" s="642" t="s">
        <v>171</v>
      </c>
      <c r="F29" s="722">
        <v>28</v>
      </c>
      <c r="G29" s="529" t="s">
        <v>840</v>
      </c>
      <c r="H29" s="529"/>
      <c r="I29" s="565" t="s">
        <v>260</v>
      </c>
      <c r="J29" s="565" t="s">
        <v>1235</v>
      </c>
      <c r="K29" s="736" t="s">
        <v>1236</v>
      </c>
      <c r="L29" s="639" t="s">
        <v>103</v>
      </c>
      <c r="M29" s="366" t="s">
        <v>887</v>
      </c>
      <c r="N29" s="639" t="s">
        <v>104</v>
      </c>
      <c r="O29" s="529" t="s">
        <v>116</v>
      </c>
      <c r="P29" s="529" t="s">
        <v>1237</v>
      </c>
      <c r="Q29" s="529"/>
      <c r="R29" s="529"/>
      <c r="S29" s="529" t="s">
        <v>155</v>
      </c>
      <c r="T29" s="633" t="s">
        <v>1207</v>
      </c>
      <c r="U29" s="529" t="s">
        <v>344</v>
      </c>
      <c r="V29" s="529" t="s">
        <v>182</v>
      </c>
      <c r="W29" s="529"/>
      <c r="X29" s="529"/>
      <c r="Y29" s="529"/>
      <c r="Z29" s="529"/>
      <c r="AA29" s="645" t="s">
        <v>927</v>
      </c>
      <c r="AB29" s="529" t="s">
        <v>1221</v>
      </c>
      <c r="AC29" s="641">
        <f t="shared" si="0"/>
        <v>18659.544999999998</v>
      </c>
      <c r="AD29" s="641">
        <f>AI29+AJ29</f>
        <v>1505.6000000000001</v>
      </c>
      <c r="AE29" s="641">
        <f t="shared" si="2"/>
        <v>8254</v>
      </c>
      <c r="AF29" s="641">
        <f t="shared" si="3"/>
        <v>8899.9449999999997</v>
      </c>
      <c r="AG29" s="641">
        <f t="shared" si="4"/>
        <v>18659.544999999998</v>
      </c>
      <c r="AH29" s="641">
        <f t="shared" si="5"/>
        <v>0</v>
      </c>
      <c r="AI29" s="641">
        <f t="shared" si="6"/>
        <v>1505.6000000000001</v>
      </c>
      <c r="AJ29" s="641">
        <f t="shared" si="7"/>
        <v>0</v>
      </c>
      <c r="AK29" s="641">
        <f t="shared" si="8"/>
        <v>8254</v>
      </c>
      <c r="AL29" s="641">
        <f t="shared" si="9"/>
        <v>0</v>
      </c>
      <c r="AM29" s="641">
        <f t="shared" si="10"/>
        <v>8899.9449999999997</v>
      </c>
      <c r="AN29" s="641">
        <f t="shared" si="11"/>
        <v>0</v>
      </c>
      <c r="AO29" s="634">
        <f t="shared" si="12"/>
        <v>21099.445</v>
      </c>
      <c r="AP29" s="634">
        <f t="shared" si="13"/>
        <v>21099.445</v>
      </c>
      <c r="AQ29" s="634">
        <f t="shared" si="14"/>
        <v>0</v>
      </c>
      <c r="AR29" s="634">
        <f>Programme_2022!BL29*'Données de référence'!$B$3+Programme_2022!BM29*'Données de référence'!$B$2+Programme_2022!BN29*'Données de référence'!$B$4+Programme_2022!BO29-6</f>
        <v>1882</v>
      </c>
      <c r="AS29" s="634">
        <f t="shared" si="15"/>
        <v>0</v>
      </c>
      <c r="AT29" s="634">
        <f>Programme_2022!BQ29*'Données de référence'!$C$3+Programme_2022!BR29*'Données de référence'!$C$2+Programme_2022!BS29*'Données de référence'!$C$4+Programme_2022!BT29</f>
        <v>10317.5</v>
      </c>
      <c r="AU29" s="634">
        <f t="shared" si="16"/>
        <v>0</v>
      </c>
      <c r="AV29" s="635">
        <f t="shared" si="24"/>
        <v>8899.9449999999997</v>
      </c>
      <c r="AW29" s="635">
        <f t="shared" si="25"/>
        <v>0</v>
      </c>
      <c r="AX29" s="634">
        <f>Programme_2022!BV29*'Données de référence'!$D$3+Programme_2022!BW29*'Données de référence'!$D$2+Programme_2022!BX29*'Données de référence'!$D$4+Programme_2022!BY29</f>
        <v>0</v>
      </c>
      <c r="AY29" s="634">
        <f t="shared" si="17"/>
        <v>0</v>
      </c>
      <c r="AZ29" s="634">
        <f>Programme_2022!CA29*'Données de référence'!$D$3+Programme_2022!CB29*'Données de référence'!$D$2+Programme_2022!CC29*'Données de référence'!$D$4+Programme_2022!CD29</f>
        <v>0</v>
      </c>
      <c r="BA29" s="634">
        <f t="shared" si="18"/>
        <v>0</v>
      </c>
      <c r="BB29" s="634">
        <f>Programme_2022!CF29*'Données de référence'!$D$3+Programme_2022!CG29*'Données de référence'!$D$2+Programme_2022!CH29*'Données de référence'!$D$4+Programme_2022!CI29</f>
        <v>8570</v>
      </c>
      <c r="BC29" s="634">
        <f t="shared" si="19"/>
        <v>0</v>
      </c>
      <c r="BD29" s="634">
        <f>Programme_2022!CK29*'Données de référence'!$D$3+Programme_2022!CL29*'Données de référence'!$D$2+Programme_2022!CM29*'Données de référence'!$D$4+Programme_2022!CN29</f>
        <v>0</v>
      </c>
      <c r="BE29" s="634">
        <f t="shared" si="20"/>
        <v>0</v>
      </c>
      <c r="BF29" s="634">
        <f>Programme_2022!CP29*'Données de référence'!$D$3+Programme_2022!CQ29*'Données de référence'!$D$2+Programme_2022!CR29*'Données de référence'!$D$4+Programme_2022!CS29</f>
        <v>0</v>
      </c>
      <c r="BG29" s="634">
        <f t="shared" si="21"/>
        <v>0</v>
      </c>
      <c r="BH29" s="634">
        <f>Programme_2022!CU29*'Données de référence'!$D$3+Programme_2022!CV29*'Données de référence'!$D$2+Programme_2022!CW29*'Données de référence'!$D$4+Programme_2022!CX29</f>
        <v>0</v>
      </c>
      <c r="BI29" s="634">
        <f t="shared" si="22"/>
        <v>0</v>
      </c>
      <c r="BJ29" s="634">
        <f>Programme_2022!CZ29*'Données de référence'!$D$3+Programme_2022!DA29*'Données de référence'!$D$2+Programme_2022!DB29*'Données de référence'!$D$4+Programme_2022!DC29</f>
        <v>0</v>
      </c>
      <c r="BK29" s="634">
        <f t="shared" si="23"/>
        <v>0</v>
      </c>
      <c r="BL29" s="636">
        <v>16</v>
      </c>
      <c r="BM29" s="636"/>
      <c r="BN29" s="636"/>
      <c r="BO29" s="636"/>
      <c r="BP29" s="636"/>
      <c r="BQ29" s="623">
        <v>50</v>
      </c>
      <c r="BR29" s="623">
        <v>50</v>
      </c>
      <c r="BS29" s="623"/>
      <c r="BT29" s="623"/>
      <c r="BU29" s="623"/>
      <c r="BV29" s="624"/>
      <c r="BW29" s="624"/>
      <c r="BX29" s="624"/>
      <c r="BY29" s="624"/>
      <c r="BZ29" s="624"/>
      <c r="CA29" s="625"/>
      <c r="CB29" s="625"/>
      <c r="CC29" s="625"/>
      <c r="CD29" s="625"/>
      <c r="CE29" s="625"/>
      <c r="CF29" s="626">
        <v>50</v>
      </c>
      <c r="CG29" s="626"/>
      <c r="CH29" s="626">
        <v>30</v>
      </c>
      <c r="CI29" s="626"/>
      <c r="CJ29" s="626"/>
      <c r="CK29" s="627"/>
      <c r="CL29" s="627"/>
      <c r="CM29" s="627"/>
      <c r="CN29" s="627"/>
      <c r="CO29" s="627"/>
      <c r="CP29" s="628"/>
      <c r="CQ29" s="628"/>
      <c r="CR29" s="628"/>
      <c r="CS29" s="628"/>
      <c r="CT29" s="628"/>
      <c r="CU29" s="629"/>
      <c r="CV29" s="629"/>
      <c r="CW29" s="629"/>
      <c r="CX29" s="629"/>
      <c r="CY29" s="629"/>
      <c r="CZ29" s="630"/>
      <c r="DA29" s="630"/>
      <c r="DB29" s="630"/>
      <c r="DC29" s="630"/>
      <c r="DD29" s="630"/>
    </row>
    <row r="30" spans="1:109" s="335" customFormat="1" ht="69.75" customHeight="1" x14ac:dyDescent="0.3">
      <c r="A30" s="642">
        <v>32</v>
      </c>
      <c r="B30" s="632">
        <v>1</v>
      </c>
      <c r="C30" s="642" t="s">
        <v>253</v>
      </c>
      <c r="D30" s="642" t="s">
        <v>170</v>
      </c>
      <c r="E30" s="642" t="s">
        <v>266</v>
      </c>
      <c r="F30" s="642">
        <v>29</v>
      </c>
      <c r="G30" s="528"/>
      <c r="H30" s="528"/>
      <c r="I30" s="565" t="s">
        <v>267</v>
      </c>
      <c r="J30" s="730" t="s">
        <v>929</v>
      </c>
      <c r="K30" s="745" t="s">
        <v>1487</v>
      </c>
      <c r="L30" s="639" t="s">
        <v>103</v>
      </c>
      <c r="M30" s="639"/>
      <c r="N30" s="639" t="s">
        <v>104</v>
      </c>
      <c r="O30" s="529" t="s">
        <v>105</v>
      </c>
      <c r="P30" s="529"/>
      <c r="Q30" s="529"/>
      <c r="R30" s="529"/>
      <c r="S30" s="529" t="s">
        <v>107</v>
      </c>
      <c r="T30" s="633" t="s">
        <v>1402</v>
      </c>
      <c r="U30" s="529" t="s">
        <v>125</v>
      </c>
      <c r="V30" s="633" t="s">
        <v>1207</v>
      </c>
      <c r="W30" s="529"/>
      <c r="X30" s="529"/>
      <c r="Y30" s="529"/>
      <c r="Z30" s="529"/>
      <c r="AA30" s="529" t="s">
        <v>660</v>
      </c>
      <c r="AB30" s="529" t="s">
        <v>110</v>
      </c>
      <c r="AC30" s="641">
        <f t="shared" si="0"/>
        <v>25488</v>
      </c>
      <c r="AD30" s="641">
        <f t="shared" si="1"/>
        <v>25488</v>
      </c>
      <c r="AE30" s="641">
        <f t="shared" si="2"/>
        <v>0</v>
      </c>
      <c r="AF30" s="641">
        <f t="shared" si="3"/>
        <v>0</v>
      </c>
      <c r="AG30" s="641">
        <f t="shared" si="4"/>
        <v>25488</v>
      </c>
      <c r="AH30" s="641">
        <f t="shared" si="5"/>
        <v>0</v>
      </c>
      <c r="AI30" s="641">
        <f t="shared" si="6"/>
        <v>25488</v>
      </c>
      <c r="AJ30" s="641">
        <f t="shared" si="7"/>
        <v>0</v>
      </c>
      <c r="AK30" s="641">
        <f t="shared" si="8"/>
        <v>0</v>
      </c>
      <c r="AL30" s="641">
        <f t="shared" si="9"/>
        <v>0</v>
      </c>
      <c r="AM30" s="641">
        <f t="shared" si="10"/>
        <v>0</v>
      </c>
      <c r="AN30" s="641">
        <f t="shared" si="11"/>
        <v>0</v>
      </c>
      <c r="AO30" s="634">
        <f t="shared" si="12"/>
        <v>31860</v>
      </c>
      <c r="AP30" s="634">
        <f t="shared" si="13"/>
        <v>31860</v>
      </c>
      <c r="AQ30" s="634">
        <f t="shared" si="14"/>
        <v>0</v>
      </c>
      <c r="AR30" s="634">
        <f>Programme_2022!BL30*'Données de référence'!$B$3+Programme_2022!BM30*'Données de référence'!$B$2+Programme_2022!BN30*'Données de référence'!$B$4+Programme_2022!BO30</f>
        <v>31860</v>
      </c>
      <c r="AS30" s="634">
        <f t="shared" si="15"/>
        <v>0</v>
      </c>
      <c r="AT30" s="634">
        <f>Programme_2022!BQ30*'Données de référence'!$C$3+Programme_2022!BR30*'Données de référence'!$C$2+Programme_2022!BS30*'Données de référence'!$C$4+Programme_2022!BT30</f>
        <v>0</v>
      </c>
      <c r="AU30" s="634">
        <f t="shared" si="16"/>
        <v>0</v>
      </c>
      <c r="AV30" s="635">
        <f t="shared" si="24"/>
        <v>0</v>
      </c>
      <c r="AW30" s="635">
        <f t="shared" si="25"/>
        <v>0</v>
      </c>
      <c r="AX30" s="634">
        <f>Programme_2022!BV30*'Données de référence'!$D$3+Programme_2022!BW30*'Données de référence'!$D$2+Programme_2022!BX30*'Données de référence'!$D$4+Programme_2022!BY30</f>
        <v>0</v>
      </c>
      <c r="AY30" s="634">
        <f t="shared" si="17"/>
        <v>0</v>
      </c>
      <c r="AZ30" s="634">
        <f>Programme_2022!CA30*'Données de référence'!$D$3+Programme_2022!CB30*'Données de référence'!$D$2+Programme_2022!CC30*'Données de référence'!$D$4+Programme_2022!CD30</f>
        <v>0</v>
      </c>
      <c r="BA30" s="634">
        <f t="shared" si="18"/>
        <v>0</v>
      </c>
      <c r="BB30" s="634">
        <f>Programme_2022!CF30*'Données de référence'!$D$3+Programme_2022!CG30*'Données de référence'!$D$2+Programme_2022!CH30*'Données de référence'!$D$4+Programme_2022!CI30</f>
        <v>0</v>
      </c>
      <c r="BC30" s="634">
        <f t="shared" si="19"/>
        <v>0</v>
      </c>
      <c r="BD30" s="634">
        <f>Programme_2022!CK30*'Données de référence'!$D$3+Programme_2022!CL30*'Données de référence'!$D$2+Programme_2022!CM30*'Données de référence'!$D$4+Programme_2022!CN30</f>
        <v>0</v>
      </c>
      <c r="BE30" s="634">
        <f t="shared" si="20"/>
        <v>0</v>
      </c>
      <c r="BF30" s="634">
        <f>Programme_2022!CP30*'Données de référence'!$D$3+Programme_2022!CQ30*'Données de référence'!$D$2+Programme_2022!CR30*'Données de référence'!$D$4+Programme_2022!CS30</f>
        <v>0</v>
      </c>
      <c r="BG30" s="634">
        <f t="shared" si="21"/>
        <v>0</v>
      </c>
      <c r="BH30" s="634">
        <f>Programme_2022!CU30*'Données de référence'!$D$3+Programme_2022!CV30*'Données de référence'!$D$2+Programme_2022!CW30*'Données de référence'!$D$4+Programme_2022!CX30</f>
        <v>0</v>
      </c>
      <c r="BI30" s="634">
        <f t="shared" si="22"/>
        <v>0</v>
      </c>
      <c r="BJ30" s="634">
        <f>Programme_2022!CZ30*'Données de référence'!$D$3+Programme_2022!DA30*'Données de référence'!$D$2+Programme_2022!DB30*'Données de référence'!$D$4+Programme_2022!DC30</f>
        <v>0</v>
      </c>
      <c r="BK30" s="634">
        <f t="shared" si="23"/>
        <v>0</v>
      </c>
      <c r="BL30" s="636">
        <v>270</v>
      </c>
      <c r="BM30" s="636"/>
      <c r="BN30" s="636"/>
      <c r="BO30" s="636"/>
      <c r="BP30" s="636"/>
      <c r="BQ30" s="623"/>
      <c r="BR30" s="623"/>
      <c r="BS30" s="623"/>
      <c r="BT30" s="623"/>
      <c r="BU30" s="623"/>
      <c r="BV30" s="624"/>
      <c r="BW30" s="624"/>
      <c r="BX30" s="624"/>
      <c r="BY30" s="624"/>
      <c r="BZ30" s="624"/>
      <c r="CA30" s="625"/>
      <c r="CB30" s="625"/>
      <c r="CC30" s="625"/>
      <c r="CD30" s="625"/>
      <c r="CE30" s="625"/>
      <c r="CF30" s="626"/>
      <c r="CG30" s="626"/>
      <c r="CH30" s="626"/>
      <c r="CI30" s="626"/>
      <c r="CJ30" s="626"/>
      <c r="CK30" s="627"/>
      <c r="CL30" s="627"/>
      <c r="CM30" s="627"/>
      <c r="CN30" s="627"/>
      <c r="CO30" s="627"/>
      <c r="CP30" s="628"/>
      <c r="CQ30" s="628"/>
      <c r="CR30" s="628"/>
      <c r="CS30" s="628"/>
      <c r="CT30" s="628"/>
      <c r="CU30" s="629"/>
      <c r="CV30" s="629"/>
      <c r="CW30" s="629"/>
      <c r="CX30" s="629"/>
      <c r="CY30" s="629"/>
      <c r="CZ30" s="630"/>
      <c r="DA30" s="630"/>
      <c r="DB30" s="630"/>
      <c r="DC30" s="630"/>
      <c r="DD30" s="630"/>
      <c r="DE30" s="507"/>
    </row>
    <row r="31" spans="1:109" s="335" customFormat="1" ht="117" x14ac:dyDescent="0.3">
      <c r="A31" s="642">
        <v>11</v>
      </c>
      <c r="B31" s="632">
        <v>2</v>
      </c>
      <c r="C31" s="642" t="s">
        <v>285</v>
      </c>
      <c r="D31" s="642" t="s">
        <v>170</v>
      </c>
      <c r="E31" s="642" t="s">
        <v>254</v>
      </c>
      <c r="F31" s="642">
        <v>30</v>
      </c>
      <c r="G31" s="528"/>
      <c r="H31" s="528"/>
      <c r="I31" s="565" t="s">
        <v>942</v>
      </c>
      <c r="J31" s="565" t="s">
        <v>1238</v>
      </c>
      <c r="K31" s="730" t="s">
        <v>1239</v>
      </c>
      <c r="L31" s="639" t="s">
        <v>103</v>
      </c>
      <c r="M31" s="639"/>
      <c r="N31" s="639" t="s">
        <v>104</v>
      </c>
      <c r="O31" s="529" t="s">
        <v>165</v>
      </c>
      <c r="P31" s="529" t="s">
        <v>1240</v>
      </c>
      <c r="Q31" s="529"/>
      <c r="R31" s="529"/>
      <c r="S31" s="529" t="s">
        <v>290</v>
      </c>
      <c r="T31" s="529" t="s">
        <v>182</v>
      </c>
      <c r="U31" s="529"/>
      <c r="V31" s="529"/>
      <c r="W31" s="529"/>
      <c r="X31" s="529"/>
      <c r="Y31" s="529"/>
      <c r="Z31" s="529"/>
      <c r="AA31" s="529" t="s">
        <v>946</v>
      </c>
      <c r="AB31" s="529" t="s">
        <v>1212</v>
      </c>
      <c r="AC31" s="641">
        <f t="shared" si="0"/>
        <v>64213.762499999997</v>
      </c>
      <c r="AD31" s="641">
        <f t="shared" si="1"/>
        <v>0</v>
      </c>
      <c r="AE31" s="641">
        <f t="shared" si="2"/>
        <v>29709.600000000002</v>
      </c>
      <c r="AF31" s="641">
        <f t="shared" si="3"/>
        <v>34504.162499999999</v>
      </c>
      <c r="AG31" s="641">
        <f t="shared" si="4"/>
        <v>64213.762499999997</v>
      </c>
      <c r="AH31" s="641">
        <f t="shared" si="5"/>
        <v>0</v>
      </c>
      <c r="AI31" s="641">
        <f t="shared" si="6"/>
        <v>0</v>
      </c>
      <c r="AJ31" s="641">
        <f t="shared" si="7"/>
        <v>0</v>
      </c>
      <c r="AK31" s="641">
        <f t="shared" si="8"/>
        <v>29709.600000000002</v>
      </c>
      <c r="AL31" s="641">
        <f t="shared" si="9"/>
        <v>0</v>
      </c>
      <c r="AM31" s="641">
        <f t="shared" si="10"/>
        <v>34504.162499999999</v>
      </c>
      <c r="AN31" s="641">
        <f t="shared" si="11"/>
        <v>0</v>
      </c>
      <c r="AO31" s="634">
        <f t="shared" si="12"/>
        <v>71641.162500000006</v>
      </c>
      <c r="AP31" s="634">
        <f t="shared" si="13"/>
        <v>71641.162500000006</v>
      </c>
      <c r="AQ31" s="634">
        <f t="shared" si="14"/>
        <v>0</v>
      </c>
      <c r="AR31" s="634">
        <f>Programme_2022!BL31*'Données de référence'!$B$3+Programme_2022!BM31*'Données de référence'!$B$2+Programme_2022!BN31*'Données de référence'!$B$4+Programme_2022!BO31</f>
        <v>0</v>
      </c>
      <c r="AS31" s="634">
        <f t="shared" si="15"/>
        <v>0</v>
      </c>
      <c r="AT31" s="634">
        <f>Programme_2022!BQ31*'Données de référence'!$C$3+Programme_2022!BR31*'Données de référence'!$C$2+Programme_2022!BS31*'Données de référence'!$C$4+Programme_2022!BT31</f>
        <v>37137</v>
      </c>
      <c r="AU31" s="634">
        <f t="shared" si="16"/>
        <v>0</v>
      </c>
      <c r="AV31" s="635">
        <f t="shared" si="24"/>
        <v>34504.162499999999</v>
      </c>
      <c r="AW31" s="635">
        <f t="shared" si="25"/>
        <v>0</v>
      </c>
      <c r="AX31" s="634">
        <f>Programme_2022!BV31*'Données de référence'!$D$3+Programme_2022!BW31*'Données de référence'!$D$2+Programme_2022!BX31*'Données de référence'!$D$4+Programme_2022!BY31</f>
        <v>10030</v>
      </c>
      <c r="AY31" s="634">
        <f t="shared" si="17"/>
        <v>0</v>
      </c>
      <c r="AZ31" s="634">
        <f>Programme_2022!CA31*'Données de référence'!$D$3+Programme_2022!CB31*'Données de référence'!$D$2+Programme_2022!CC31*'Données de référence'!$D$4+Programme_2022!CD31</f>
        <v>23195</v>
      </c>
      <c r="BA31" s="634">
        <f t="shared" si="18"/>
        <v>0</v>
      </c>
      <c r="BB31" s="634">
        <f>Programme_2022!CF31*'Données de référence'!$D$3+Programme_2022!CG31*'Données de référence'!$D$2+Programme_2022!CH31*'Données de référence'!$D$4+Programme_2022!CI31</f>
        <v>0</v>
      </c>
      <c r="BC31" s="634">
        <f t="shared" si="19"/>
        <v>0</v>
      </c>
      <c r="BD31" s="634">
        <f>Programme_2022!CK31*'Données de référence'!$D$3+Programme_2022!CL31*'Données de référence'!$D$2+Programme_2022!CM31*'Données de référence'!$D$4+Programme_2022!CN31</f>
        <v>0</v>
      </c>
      <c r="BE31" s="634">
        <f t="shared" si="20"/>
        <v>0</v>
      </c>
      <c r="BF31" s="634">
        <f>Programme_2022!CP31*'Données de référence'!$D$3+Programme_2022!CQ31*'Données de référence'!$D$2+Programme_2022!CR31*'Données de référence'!$D$4+Programme_2022!CS31</f>
        <v>0</v>
      </c>
      <c r="BG31" s="634">
        <f t="shared" si="21"/>
        <v>0</v>
      </c>
      <c r="BH31" s="634">
        <f>Programme_2022!CU31*'Données de référence'!$D$3+Programme_2022!CV31*'Données de référence'!$D$2+Programme_2022!CW31*'Données de référence'!$D$4+Programme_2022!CX31</f>
        <v>0</v>
      </c>
      <c r="BI31" s="634">
        <f t="shared" si="22"/>
        <v>0</v>
      </c>
      <c r="BJ31" s="634">
        <f>Programme_2022!CZ31*'Données de référence'!$D$3+Programme_2022!DA31*'Données de référence'!$D$2+Programme_2022!DB31*'Données de référence'!$D$4+Programme_2022!DC31</f>
        <v>0</v>
      </c>
      <c r="BK31" s="634">
        <f t="shared" si="23"/>
        <v>0</v>
      </c>
      <c r="BL31" s="636"/>
      <c r="BM31" s="636"/>
      <c r="BN31" s="636"/>
      <c r="BO31" s="636"/>
      <c r="BP31" s="636"/>
      <c r="BQ31" s="623">
        <v>150</v>
      </c>
      <c r="BR31" s="623">
        <v>200</v>
      </c>
      <c r="BS31" s="623"/>
      <c r="BT31" s="623"/>
      <c r="BU31" s="623"/>
      <c r="BV31" s="657">
        <v>85</v>
      </c>
      <c r="BW31" s="624"/>
      <c r="BX31" s="624"/>
      <c r="BY31" s="624"/>
      <c r="BZ31" s="624"/>
      <c r="CA31" s="625">
        <v>140</v>
      </c>
      <c r="CB31" s="625"/>
      <c r="CC31" s="625">
        <v>75</v>
      </c>
      <c r="CD31" s="625"/>
      <c r="CE31" s="625"/>
      <c r="CF31" s="626"/>
      <c r="CG31" s="626"/>
      <c r="CH31" s="626"/>
      <c r="CI31" s="626"/>
      <c r="CJ31" s="626"/>
      <c r="CK31" s="627"/>
      <c r="CL31" s="627"/>
      <c r="CM31" s="627"/>
      <c r="CN31" s="627"/>
      <c r="CO31" s="627"/>
      <c r="CP31" s="628"/>
      <c r="CQ31" s="628"/>
      <c r="CR31" s="628"/>
      <c r="CS31" s="628"/>
      <c r="CT31" s="628"/>
      <c r="CU31" s="629"/>
      <c r="CV31" s="629"/>
      <c r="CW31" s="629"/>
      <c r="CX31" s="629"/>
      <c r="CY31" s="629"/>
      <c r="CZ31" s="630"/>
      <c r="DA31" s="630"/>
      <c r="DB31" s="630"/>
      <c r="DC31" s="630"/>
      <c r="DD31" s="630"/>
    </row>
    <row r="32" spans="1:109" s="335" customFormat="1" ht="123.75" customHeight="1" x14ac:dyDescent="0.3">
      <c r="A32" s="642">
        <v>6</v>
      </c>
      <c r="B32" s="632">
        <v>2</v>
      </c>
      <c r="C32" s="642" t="s">
        <v>285</v>
      </c>
      <c r="D32" s="642" t="s">
        <v>225</v>
      </c>
      <c r="E32" s="642" t="s">
        <v>1356</v>
      </c>
      <c r="F32" s="642">
        <v>31</v>
      </c>
      <c r="G32" s="528"/>
      <c r="H32" s="528"/>
      <c r="I32" s="565" t="s">
        <v>1518</v>
      </c>
      <c r="J32" s="565" t="s">
        <v>1519</v>
      </c>
      <c r="K32" s="741" t="s">
        <v>1520</v>
      </c>
      <c r="L32" s="639" t="s">
        <v>103</v>
      </c>
      <c r="M32" s="639"/>
      <c r="N32" s="639" t="s">
        <v>104</v>
      </c>
      <c r="O32" s="529" t="s">
        <v>116</v>
      </c>
      <c r="P32" s="529"/>
      <c r="Q32" s="529"/>
      <c r="R32" s="529"/>
      <c r="S32" s="529" t="s">
        <v>358</v>
      </c>
      <c r="T32" s="529" t="s">
        <v>182</v>
      </c>
      <c r="U32" s="529"/>
      <c r="V32" s="633"/>
      <c r="W32" s="529"/>
      <c r="X32" s="529"/>
      <c r="Y32" s="529"/>
      <c r="Z32" s="529"/>
      <c r="AA32" s="647" t="s">
        <v>299</v>
      </c>
      <c r="AB32" s="529" t="s">
        <v>1212</v>
      </c>
      <c r="AC32" s="641">
        <f t="shared" si="0"/>
        <v>522259.57500000001</v>
      </c>
      <c r="AD32" s="641">
        <f t="shared" si="1"/>
        <v>0</v>
      </c>
      <c r="AE32" s="641">
        <f t="shared" si="2"/>
        <v>8254</v>
      </c>
      <c r="AF32" s="641">
        <f t="shared" si="3"/>
        <v>514005.57500000001</v>
      </c>
      <c r="AG32" s="641">
        <f t="shared" si="4"/>
        <v>356099.57500000001</v>
      </c>
      <c r="AH32" s="641">
        <f t="shared" si="5"/>
        <v>166160</v>
      </c>
      <c r="AI32" s="641">
        <f t="shared" si="6"/>
        <v>0</v>
      </c>
      <c r="AJ32" s="641">
        <f t="shared" si="7"/>
        <v>0</v>
      </c>
      <c r="AK32" s="641">
        <f t="shared" si="8"/>
        <v>8254</v>
      </c>
      <c r="AL32" s="641">
        <f t="shared" si="9"/>
        <v>0</v>
      </c>
      <c r="AM32" s="641">
        <f t="shared" si="10"/>
        <v>347845.57500000001</v>
      </c>
      <c r="AN32" s="641">
        <f t="shared" si="11"/>
        <v>166160</v>
      </c>
      <c r="AO32" s="634">
        <f t="shared" si="12"/>
        <v>524323.07499999995</v>
      </c>
      <c r="AP32" s="634">
        <f t="shared" si="13"/>
        <v>358163.07500000001</v>
      </c>
      <c r="AQ32" s="634">
        <f t="shared" si="14"/>
        <v>166160</v>
      </c>
      <c r="AR32" s="634">
        <f>Programme_2022!BL32*'Données de référence'!$B$3+Programme_2022!BM32*'Données de référence'!$B$2+Programme_2022!BN32*'Données de référence'!$B$4+Programme_2022!BO32</f>
        <v>0</v>
      </c>
      <c r="AS32" s="634">
        <f t="shared" si="15"/>
        <v>0</v>
      </c>
      <c r="AT32" s="634">
        <f>Programme_2022!BQ32*'Données de référence'!$C$3+Programme_2022!BR32*'Données de référence'!$C$2+Programme_2022!BS32*'Données de référence'!$C$4+Programme_2022!BT32</f>
        <v>10317.5</v>
      </c>
      <c r="AU32" s="634">
        <f t="shared" si="16"/>
        <v>0</v>
      </c>
      <c r="AV32" s="635">
        <f t="shared" si="24"/>
        <v>347845.57500000001</v>
      </c>
      <c r="AW32" s="635">
        <f t="shared" si="25"/>
        <v>166160</v>
      </c>
      <c r="AX32" s="634">
        <f>Programme_2022!BV32*'Données de référence'!$D$3+Programme_2022!BW32*'Données de référence'!$D$2+Programme_2022!BX32*'Données de référence'!$D$4+Programme_2022!BY32</f>
        <v>0</v>
      </c>
      <c r="AY32" s="634">
        <f t="shared" si="17"/>
        <v>0</v>
      </c>
      <c r="AZ32" s="634">
        <f>Programme_2022!CA32*'Données de référence'!$D$3+Programme_2022!CB32*'Données de référence'!$D$2+Programme_2022!CC32*'Données de référence'!$D$4+Programme_2022!CD32</f>
        <v>334950</v>
      </c>
      <c r="BA32" s="634">
        <f t="shared" si="18"/>
        <v>160000</v>
      </c>
      <c r="BB32" s="634">
        <f>Programme_2022!CF32*'Données de référence'!$D$3+Programme_2022!CG32*'Données de référence'!$D$2+Programme_2022!CH32*'Données de référence'!$D$4+Programme_2022!CI32</f>
        <v>0</v>
      </c>
      <c r="BC32" s="634">
        <f t="shared" si="19"/>
        <v>0</v>
      </c>
      <c r="BD32" s="634">
        <f>Programme_2022!CK32*'Données de référence'!$D$3+Programme_2022!CL32*'Données de référence'!$D$2+Programme_2022!CM32*'Données de référence'!$D$4+Programme_2022!CN32</f>
        <v>0</v>
      </c>
      <c r="BE32" s="634">
        <f t="shared" si="20"/>
        <v>0</v>
      </c>
      <c r="BF32" s="634">
        <f>Programme_2022!CP32*'Données de référence'!$D$3+Programme_2022!CQ32*'Données de référence'!$D$2+Programme_2022!CR32*'Données de référence'!$D$4+Programme_2022!CS32</f>
        <v>0</v>
      </c>
      <c r="BG32" s="634">
        <f t="shared" si="21"/>
        <v>0</v>
      </c>
      <c r="BH32" s="634">
        <f>Programme_2022!CU32*'Données de référence'!$D$3+Programme_2022!CV32*'Données de référence'!$D$2+Programme_2022!CW32*'Données de référence'!$D$4+Programme_2022!CX32</f>
        <v>0</v>
      </c>
      <c r="BI32" s="634">
        <f t="shared" si="22"/>
        <v>0</v>
      </c>
      <c r="BJ32" s="634">
        <f>Programme_2022!CZ32*'Données de référence'!$D$3+Programme_2022!DA32*'Données de référence'!$D$2+Programme_2022!DB32*'Données de référence'!$D$4+Programme_2022!DC32</f>
        <v>0</v>
      </c>
      <c r="BK32" s="634">
        <f t="shared" si="23"/>
        <v>0</v>
      </c>
      <c r="BL32" s="636"/>
      <c r="BM32" s="636"/>
      <c r="BN32" s="636"/>
      <c r="BO32" s="636"/>
      <c r="BP32" s="636"/>
      <c r="BQ32" s="623">
        <v>50</v>
      </c>
      <c r="BR32" s="623">
        <v>50</v>
      </c>
      <c r="BS32" s="623"/>
      <c r="BT32" s="623"/>
      <c r="BU32" s="623"/>
      <c r="BV32" s="624"/>
      <c r="BW32" s="624"/>
      <c r="BX32" s="624"/>
      <c r="BY32" s="624"/>
      <c r="BZ32" s="624"/>
      <c r="CA32" s="625">
        <v>1200</v>
      </c>
      <c r="CB32" s="625"/>
      <c r="CC32" s="625">
        <v>150</v>
      </c>
      <c r="CD32" s="625">
        <v>180000</v>
      </c>
      <c r="CE32" s="625">
        <v>160000</v>
      </c>
      <c r="CF32" s="626"/>
      <c r="CG32" s="626"/>
      <c r="CH32" s="626"/>
      <c r="CI32" s="626"/>
      <c r="CJ32" s="626"/>
      <c r="CK32" s="627"/>
      <c r="CL32" s="627"/>
      <c r="CM32" s="627"/>
      <c r="CN32" s="627"/>
      <c r="CO32" s="627"/>
      <c r="CP32" s="628"/>
      <c r="CQ32" s="628"/>
      <c r="CR32" s="628"/>
      <c r="CS32" s="628"/>
      <c r="CT32" s="628"/>
      <c r="CU32" s="629"/>
      <c r="CV32" s="629"/>
      <c r="CW32" s="629"/>
      <c r="CX32" s="629"/>
      <c r="CY32" s="629"/>
      <c r="CZ32" s="630"/>
      <c r="DA32" s="630"/>
      <c r="DB32" s="630"/>
      <c r="DC32" s="630"/>
      <c r="DD32" s="630"/>
    </row>
    <row r="33" spans="1:108" s="335" customFormat="1" ht="114.75" customHeight="1" x14ac:dyDescent="0.3">
      <c r="A33" s="642">
        <v>6</v>
      </c>
      <c r="B33" s="632">
        <v>2</v>
      </c>
      <c r="C33" s="642" t="s">
        <v>285</v>
      </c>
      <c r="D33" s="642" t="s">
        <v>225</v>
      </c>
      <c r="E33" s="642" t="s">
        <v>1356</v>
      </c>
      <c r="F33" s="722">
        <v>32</v>
      </c>
      <c r="G33" s="528"/>
      <c r="H33" s="528"/>
      <c r="I33" s="565" t="s">
        <v>1521</v>
      </c>
      <c r="J33" s="565" t="s">
        <v>1241</v>
      </c>
      <c r="K33" s="742" t="s">
        <v>1522</v>
      </c>
      <c r="L33" s="639" t="s">
        <v>103</v>
      </c>
      <c r="M33" s="639"/>
      <c r="N33" s="639" t="s">
        <v>104</v>
      </c>
      <c r="O33" s="529" t="s">
        <v>105</v>
      </c>
      <c r="P33" s="529"/>
      <c r="Q33" s="529"/>
      <c r="R33" s="529"/>
      <c r="S33" s="529" t="s">
        <v>222</v>
      </c>
      <c r="T33" s="529" t="s">
        <v>182</v>
      </c>
      <c r="U33" s="529"/>
      <c r="V33" s="633"/>
      <c r="W33" s="529"/>
      <c r="X33" s="633"/>
      <c r="Y33" s="529"/>
      <c r="Z33" s="529"/>
      <c r="AA33" s="647" t="s">
        <v>233</v>
      </c>
      <c r="AB33" s="529" t="s">
        <v>143</v>
      </c>
      <c r="AC33" s="641">
        <f t="shared" si="0"/>
        <v>153983.58749999999</v>
      </c>
      <c r="AD33" s="641">
        <f t="shared" si="1"/>
        <v>0</v>
      </c>
      <c r="AE33" s="641">
        <f t="shared" si="2"/>
        <v>0</v>
      </c>
      <c r="AF33" s="641">
        <f t="shared" si="3"/>
        <v>153983.58749999999</v>
      </c>
      <c r="AG33" s="641">
        <f t="shared" si="4"/>
        <v>153983.58749999999</v>
      </c>
      <c r="AH33" s="641">
        <f t="shared" si="5"/>
        <v>0</v>
      </c>
      <c r="AI33" s="641">
        <f t="shared" si="6"/>
        <v>0</v>
      </c>
      <c r="AJ33" s="641">
        <f t="shared" si="7"/>
        <v>0</v>
      </c>
      <c r="AK33" s="641">
        <f t="shared" si="8"/>
        <v>0</v>
      </c>
      <c r="AL33" s="641">
        <f t="shared" si="9"/>
        <v>0</v>
      </c>
      <c r="AM33" s="641">
        <f t="shared" si="10"/>
        <v>153983.58749999999</v>
      </c>
      <c r="AN33" s="641">
        <f t="shared" si="11"/>
        <v>0</v>
      </c>
      <c r="AO33" s="634">
        <f t="shared" si="12"/>
        <v>153983.58749999999</v>
      </c>
      <c r="AP33" s="634">
        <f t="shared" si="13"/>
        <v>153983.58749999999</v>
      </c>
      <c r="AQ33" s="634">
        <f t="shared" si="14"/>
        <v>0</v>
      </c>
      <c r="AR33" s="634">
        <f>Programme_2022!BL33*'Données de référence'!$B$3+Programme_2022!BM33*'Données de référence'!$B$2+Programme_2022!BN33*'Données de référence'!$B$4+Programme_2022!BO33</f>
        <v>0</v>
      </c>
      <c r="AS33" s="634">
        <f t="shared" si="15"/>
        <v>0</v>
      </c>
      <c r="AT33" s="634">
        <f>Programme_2022!BQ33*'Données de référence'!$C$3+Programme_2022!BR33*'Données de référence'!$C$2+Programme_2022!BS33*'Données de référence'!$C$4+Programme_2022!BT33</f>
        <v>0</v>
      </c>
      <c r="AU33" s="634">
        <f t="shared" si="16"/>
        <v>0</v>
      </c>
      <c r="AV33" s="635">
        <f t="shared" si="24"/>
        <v>153983.58749999999</v>
      </c>
      <c r="AW33" s="635">
        <f t="shared" si="25"/>
        <v>0</v>
      </c>
      <c r="AX33" s="634">
        <f>Programme_2022!BV33*'Données de référence'!$D$3+Programme_2022!BW33*'Données de référence'!$D$2+Programme_2022!BX33*'Données de référence'!$D$4+Programme_2022!BY33</f>
        <v>0</v>
      </c>
      <c r="AY33" s="634">
        <f t="shared" si="17"/>
        <v>0</v>
      </c>
      <c r="AZ33" s="634">
        <f>Programme_2022!CA33*'Données de référence'!$D$3+Programme_2022!CB33*'Données de référence'!$D$2+Programme_2022!CC33*'Données de référence'!$D$4+Programme_2022!CD33</f>
        <v>148275</v>
      </c>
      <c r="BA33" s="634">
        <f t="shared" si="18"/>
        <v>0</v>
      </c>
      <c r="BB33" s="634">
        <f>Programme_2022!CF33*'Données de référence'!$D$3+Programme_2022!CG33*'Données de référence'!$D$2+Programme_2022!CH33*'Données de référence'!$D$4+Programme_2022!CI33</f>
        <v>0</v>
      </c>
      <c r="BC33" s="634">
        <f t="shared" si="19"/>
        <v>0</v>
      </c>
      <c r="BD33" s="634">
        <f>Programme_2022!CK33*'Données de référence'!$D$3+Programme_2022!CL33*'Données de référence'!$D$2+Programme_2022!CM33*'Données de référence'!$D$4+Programme_2022!CN33</f>
        <v>0</v>
      </c>
      <c r="BE33" s="634">
        <f t="shared" si="20"/>
        <v>0</v>
      </c>
      <c r="BF33" s="634">
        <f>Programme_2022!CP33*'Données de référence'!$D$3+Programme_2022!CQ33*'Données de référence'!$D$2+Programme_2022!CR33*'Données de référence'!$D$4+Programme_2022!CS33</f>
        <v>0</v>
      </c>
      <c r="BG33" s="634">
        <f t="shared" si="21"/>
        <v>0</v>
      </c>
      <c r="BH33" s="634">
        <f>Programme_2022!CU33*'Données de référence'!$D$3+Programme_2022!CV33*'Données de référence'!$D$2+Programme_2022!CW33*'Données de référence'!$D$4+Programme_2022!CX33</f>
        <v>0</v>
      </c>
      <c r="BI33" s="634">
        <f t="shared" si="22"/>
        <v>0</v>
      </c>
      <c r="BJ33" s="634">
        <f>Programme_2022!CZ33*'Données de référence'!$D$3+Programme_2022!DA33*'Données de référence'!$D$2+Programme_2022!DB33*'Données de référence'!$D$4+Programme_2022!DC33</f>
        <v>0</v>
      </c>
      <c r="BK33" s="634">
        <f t="shared" si="23"/>
        <v>0</v>
      </c>
      <c r="BL33" s="636"/>
      <c r="BM33" s="636"/>
      <c r="BN33" s="636"/>
      <c r="BO33" s="636"/>
      <c r="BP33" s="636"/>
      <c r="BQ33" s="623"/>
      <c r="BR33" s="623"/>
      <c r="BS33" s="623"/>
      <c r="BT33" s="623"/>
      <c r="BU33" s="623"/>
      <c r="BV33" s="624"/>
      <c r="BW33" s="624"/>
      <c r="BX33" s="624"/>
      <c r="BY33" s="624"/>
      <c r="BZ33" s="624"/>
      <c r="CA33" s="625">
        <v>1200</v>
      </c>
      <c r="CB33" s="625"/>
      <c r="CC33" s="625">
        <v>75</v>
      </c>
      <c r="CD33" s="625"/>
      <c r="CE33" s="625"/>
      <c r="CF33" s="626"/>
      <c r="CG33" s="626"/>
      <c r="CH33" s="626"/>
      <c r="CI33" s="626"/>
      <c r="CJ33" s="626"/>
      <c r="CK33" s="627"/>
      <c r="CL33" s="627"/>
      <c r="CM33" s="627"/>
      <c r="CN33" s="627"/>
      <c r="CO33" s="627"/>
      <c r="CP33" s="628"/>
      <c r="CQ33" s="628"/>
      <c r="CR33" s="628"/>
      <c r="CS33" s="628"/>
      <c r="CT33" s="628"/>
      <c r="CU33" s="629"/>
      <c r="CV33" s="629"/>
      <c r="CW33" s="629"/>
      <c r="CX33" s="629"/>
      <c r="CY33" s="629"/>
      <c r="CZ33" s="630"/>
      <c r="DA33" s="630"/>
      <c r="DB33" s="630"/>
      <c r="DC33" s="630"/>
      <c r="DD33" s="630"/>
    </row>
    <row r="34" spans="1:108" s="335" customFormat="1" ht="105.75" customHeight="1" x14ac:dyDescent="0.3">
      <c r="A34" s="642">
        <v>18</v>
      </c>
      <c r="B34" s="632">
        <v>2</v>
      </c>
      <c r="C34" s="642" t="s">
        <v>285</v>
      </c>
      <c r="D34" s="642" t="s">
        <v>214</v>
      </c>
      <c r="E34" s="642" t="s">
        <v>309</v>
      </c>
      <c r="F34" s="642">
        <v>33</v>
      </c>
      <c r="G34" s="528"/>
      <c r="H34" s="528"/>
      <c r="I34" s="565" t="s">
        <v>310</v>
      </c>
      <c r="J34" s="565" t="s">
        <v>1523</v>
      </c>
      <c r="K34" s="565" t="s">
        <v>1242</v>
      </c>
      <c r="L34" s="639" t="s">
        <v>103</v>
      </c>
      <c r="M34" s="639"/>
      <c r="N34" s="639" t="s">
        <v>104</v>
      </c>
      <c r="O34" s="529"/>
      <c r="P34" s="529"/>
      <c r="Q34" s="529"/>
      <c r="R34" s="529"/>
      <c r="S34" s="529" t="s">
        <v>222</v>
      </c>
      <c r="T34" s="529" t="s">
        <v>182</v>
      </c>
      <c r="U34" s="529"/>
      <c r="V34" s="529"/>
      <c r="W34" s="529"/>
      <c r="X34" s="529"/>
      <c r="Y34" s="529"/>
      <c r="Z34" s="529"/>
      <c r="AA34" s="647" t="s">
        <v>299</v>
      </c>
      <c r="AB34" s="529" t="s">
        <v>143</v>
      </c>
      <c r="AC34" s="641">
        <f t="shared" si="0"/>
        <v>12254.3</v>
      </c>
      <c r="AD34" s="641">
        <f t="shared" si="1"/>
        <v>0</v>
      </c>
      <c r="AE34" s="641">
        <f t="shared" si="2"/>
        <v>0</v>
      </c>
      <c r="AF34" s="641">
        <f t="shared" si="3"/>
        <v>12254.3</v>
      </c>
      <c r="AG34" s="641">
        <f t="shared" si="4"/>
        <v>12254.3</v>
      </c>
      <c r="AH34" s="641">
        <f t="shared" si="5"/>
        <v>0</v>
      </c>
      <c r="AI34" s="641">
        <f t="shared" si="6"/>
        <v>0</v>
      </c>
      <c r="AJ34" s="641">
        <f t="shared" si="7"/>
        <v>0</v>
      </c>
      <c r="AK34" s="641">
        <f t="shared" si="8"/>
        <v>0</v>
      </c>
      <c r="AL34" s="641">
        <f t="shared" si="9"/>
        <v>0</v>
      </c>
      <c r="AM34" s="641">
        <f t="shared" si="10"/>
        <v>12254.3</v>
      </c>
      <c r="AN34" s="641">
        <f t="shared" si="11"/>
        <v>0</v>
      </c>
      <c r="AO34" s="634">
        <f t="shared" si="12"/>
        <v>12254.3</v>
      </c>
      <c r="AP34" s="634">
        <f t="shared" si="13"/>
        <v>12254.3</v>
      </c>
      <c r="AQ34" s="634">
        <f t="shared" si="14"/>
        <v>0</v>
      </c>
      <c r="AR34" s="634">
        <f>Programme_2022!BL34*'Données de référence'!$B$3+Programme_2022!BM34*'Données de référence'!$B$2+Programme_2022!BN34*'Données de référence'!$B$4+Programme_2022!BO34</f>
        <v>0</v>
      </c>
      <c r="AS34" s="634">
        <f t="shared" si="15"/>
        <v>0</v>
      </c>
      <c r="AT34" s="634">
        <f>Programme_2022!BQ34*'Données de référence'!$C$3+Programme_2022!BR34*'Données de référence'!$C$2+Programme_2022!BS34*'Données de référence'!$C$4+Programme_2022!BT34</f>
        <v>0</v>
      </c>
      <c r="AU34" s="634">
        <f t="shared" si="16"/>
        <v>0</v>
      </c>
      <c r="AV34" s="635">
        <f t="shared" si="24"/>
        <v>12254.3</v>
      </c>
      <c r="AW34" s="635">
        <f t="shared" si="25"/>
        <v>0</v>
      </c>
      <c r="AX34" s="634">
        <f>Programme_2022!BV34*'Données de référence'!$D$3+Programme_2022!BW34*'Données de référence'!$D$2+Programme_2022!BX34*'Données de référence'!$D$4+Programme_2022!BY34</f>
        <v>0</v>
      </c>
      <c r="AY34" s="634">
        <f t="shared" si="17"/>
        <v>0</v>
      </c>
      <c r="AZ34" s="634">
        <f>Programme_2022!CA34*'Données de référence'!$D$3+Programme_2022!CB34*'Données de référence'!$D$2+Programme_2022!CC34*'Données de référence'!$D$4+Programme_2022!CD34</f>
        <v>11800</v>
      </c>
      <c r="BA34" s="634">
        <f t="shared" si="18"/>
        <v>0</v>
      </c>
      <c r="BB34" s="634">
        <f>Programme_2022!CF34*'Données de référence'!$D$3+Programme_2022!CG34*'Données de référence'!$D$2+Programme_2022!CH34*'Données de référence'!$D$4+Programme_2022!CI34</f>
        <v>0</v>
      </c>
      <c r="BC34" s="634">
        <f t="shared" si="19"/>
        <v>0</v>
      </c>
      <c r="BD34" s="634">
        <f>Programme_2022!CK34*'Données de référence'!$D$3+Programme_2022!CL34*'Données de référence'!$D$2+Programme_2022!CM34*'Données de référence'!$D$4+Programme_2022!CN34</f>
        <v>0</v>
      </c>
      <c r="BE34" s="634">
        <f t="shared" si="20"/>
        <v>0</v>
      </c>
      <c r="BF34" s="634">
        <f>Programme_2022!CP34*'Données de référence'!$D$3+Programme_2022!CQ34*'Données de référence'!$D$2+Programme_2022!CR34*'Données de référence'!$D$4+Programme_2022!CS34</f>
        <v>0</v>
      </c>
      <c r="BG34" s="634">
        <f t="shared" si="21"/>
        <v>0</v>
      </c>
      <c r="BH34" s="634">
        <f>Programme_2022!CU34*'Données de référence'!$D$3+Programme_2022!CV34*'Données de référence'!$D$2+Programme_2022!CW34*'Données de référence'!$D$4+Programme_2022!CX34</f>
        <v>0</v>
      </c>
      <c r="BI34" s="634">
        <f t="shared" si="22"/>
        <v>0</v>
      </c>
      <c r="BJ34" s="634">
        <f>Programme_2022!CZ34*'Données de référence'!$D$3+Programme_2022!DA34*'Données de référence'!$D$2+Programme_2022!DB34*'Données de référence'!$D$4+Programme_2022!DC34</f>
        <v>0</v>
      </c>
      <c r="BK34" s="634">
        <f t="shared" si="23"/>
        <v>0</v>
      </c>
      <c r="BL34" s="636"/>
      <c r="BM34" s="636"/>
      <c r="BN34" s="636"/>
      <c r="BO34" s="636"/>
      <c r="BP34" s="636"/>
      <c r="BQ34" s="623"/>
      <c r="BR34" s="623"/>
      <c r="BS34" s="623"/>
      <c r="BT34" s="623"/>
      <c r="BU34" s="623"/>
      <c r="BV34" s="624"/>
      <c r="BW34" s="624"/>
      <c r="BX34" s="624"/>
      <c r="BY34" s="624"/>
      <c r="BZ34" s="624"/>
      <c r="CA34" s="625">
        <v>100</v>
      </c>
      <c r="CB34" s="625"/>
      <c r="CC34" s="625"/>
      <c r="CD34" s="625"/>
      <c r="CE34" s="625"/>
      <c r="CF34" s="626"/>
      <c r="CG34" s="626"/>
      <c r="CH34" s="626"/>
      <c r="CI34" s="626"/>
      <c r="CJ34" s="626"/>
      <c r="CK34" s="627"/>
      <c r="CL34" s="627"/>
      <c r="CM34" s="627"/>
      <c r="CN34" s="627"/>
      <c r="CO34" s="627"/>
      <c r="CP34" s="628"/>
      <c r="CQ34" s="628"/>
      <c r="CR34" s="628"/>
      <c r="CS34" s="628"/>
      <c r="CT34" s="628"/>
      <c r="CU34" s="629"/>
      <c r="CV34" s="629"/>
      <c r="CW34" s="629"/>
      <c r="CX34" s="629"/>
      <c r="CY34" s="629"/>
      <c r="CZ34" s="630"/>
      <c r="DA34" s="630"/>
      <c r="DB34" s="630"/>
      <c r="DC34" s="630"/>
      <c r="DD34" s="630"/>
    </row>
    <row r="35" spans="1:108" s="335" customFormat="1" ht="66" customHeight="1" x14ac:dyDescent="0.3">
      <c r="A35" s="642">
        <v>22</v>
      </c>
      <c r="B35" s="632">
        <v>2</v>
      </c>
      <c r="C35" s="642" t="s">
        <v>285</v>
      </c>
      <c r="D35" s="642" t="s">
        <v>225</v>
      </c>
      <c r="E35" s="642" t="s">
        <v>314</v>
      </c>
      <c r="F35" s="642">
        <v>34</v>
      </c>
      <c r="G35" s="528"/>
      <c r="H35" s="528"/>
      <c r="I35" s="565" t="s">
        <v>315</v>
      </c>
      <c r="J35" s="565" t="s">
        <v>689</v>
      </c>
      <c r="K35" s="565" t="s">
        <v>1243</v>
      </c>
      <c r="L35" s="639" t="s">
        <v>103</v>
      </c>
      <c r="M35" s="648"/>
      <c r="N35" s="639" t="s">
        <v>104</v>
      </c>
      <c r="O35" s="529"/>
      <c r="P35" s="529"/>
      <c r="Q35" s="529"/>
      <c r="R35" s="529"/>
      <c r="S35" s="529" t="s">
        <v>1244</v>
      </c>
      <c r="T35" s="633" t="s">
        <v>182</v>
      </c>
      <c r="U35" s="529"/>
      <c r="V35" s="529"/>
      <c r="W35" s="529"/>
      <c r="X35" s="529"/>
      <c r="Y35" s="529"/>
      <c r="Z35" s="529"/>
      <c r="AA35" s="529" t="s">
        <v>319</v>
      </c>
      <c r="AB35" s="529" t="s">
        <v>143</v>
      </c>
      <c r="AC35" s="641">
        <f t="shared" si="0"/>
        <v>2450.86</v>
      </c>
      <c r="AD35" s="641">
        <f t="shared" si="1"/>
        <v>0</v>
      </c>
      <c r="AE35" s="641">
        <f t="shared" si="2"/>
        <v>0</v>
      </c>
      <c r="AF35" s="641">
        <f t="shared" si="3"/>
        <v>2450.86</v>
      </c>
      <c r="AG35" s="641">
        <f t="shared" si="4"/>
        <v>2450.86</v>
      </c>
      <c r="AH35" s="641">
        <f t="shared" si="5"/>
        <v>0</v>
      </c>
      <c r="AI35" s="641">
        <f t="shared" si="6"/>
        <v>0</v>
      </c>
      <c r="AJ35" s="641">
        <f t="shared" si="7"/>
        <v>0</v>
      </c>
      <c r="AK35" s="641">
        <f t="shared" si="8"/>
        <v>0</v>
      </c>
      <c r="AL35" s="641">
        <f t="shared" si="9"/>
        <v>0</v>
      </c>
      <c r="AM35" s="641">
        <f t="shared" si="10"/>
        <v>2450.86</v>
      </c>
      <c r="AN35" s="641">
        <f t="shared" si="11"/>
        <v>0</v>
      </c>
      <c r="AO35" s="634">
        <f t="shared" si="12"/>
        <v>2450.86</v>
      </c>
      <c r="AP35" s="634">
        <f t="shared" si="13"/>
        <v>2450.86</v>
      </c>
      <c r="AQ35" s="634">
        <f t="shared" si="14"/>
        <v>0</v>
      </c>
      <c r="AR35" s="634">
        <f>Programme_2022!BL35*'Données de référence'!$B$3+Programme_2022!BM35*'Données de référence'!$B$2+Programme_2022!BN35*'Données de référence'!$B$4+Programme_2022!BO35</f>
        <v>0</v>
      </c>
      <c r="AS35" s="634">
        <f t="shared" si="15"/>
        <v>0</v>
      </c>
      <c r="AT35" s="634">
        <f>Programme_2022!BQ35*'Données de référence'!$C$3+Programme_2022!BR35*'Données de référence'!$C$2+Programme_2022!BS35*'Données de référence'!$C$4+Programme_2022!BT35</f>
        <v>0</v>
      </c>
      <c r="AU35" s="634">
        <f t="shared" si="16"/>
        <v>0</v>
      </c>
      <c r="AV35" s="635">
        <f t="shared" si="24"/>
        <v>2450.86</v>
      </c>
      <c r="AW35" s="635">
        <f t="shared" si="25"/>
        <v>0</v>
      </c>
      <c r="AX35" s="634">
        <f>Programme_2022!BV35*'Données de référence'!$D$3+Programme_2022!BW35*'Données de référence'!$D$2+Programme_2022!BX35*'Données de référence'!$D$4+Programme_2022!BY35</f>
        <v>0</v>
      </c>
      <c r="AY35" s="634">
        <f t="shared" si="17"/>
        <v>0</v>
      </c>
      <c r="AZ35" s="634">
        <f>Programme_2022!CA35*'Données de référence'!$D$3+Programme_2022!CB35*'Données de référence'!$D$2+Programme_2022!CC35*'Données de référence'!$D$4+Programme_2022!CD35</f>
        <v>2360</v>
      </c>
      <c r="BA35" s="634">
        <f t="shared" si="18"/>
        <v>0</v>
      </c>
      <c r="BB35" s="634">
        <f>Programme_2022!CF35*'Données de référence'!$D$3+Programme_2022!CG35*'Données de référence'!$D$2+Programme_2022!CH35*'Données de référence'!$D$4+Programme_2022!CI35</f>
        <v>0</v>
      </c>
      <c r="BC35" s="634">
        <f t="shared" si="19"/>
        <v>0</v>
      </c>
      <c r="BD35" s="634">
        <f>Programme_2022!CK35*'Données de référence'!$D$3+Programme_2022!CL35*'Données de référence'!$D$2+Programme_2022!CM35*'Données de référence'!$D$4+Programme_2022!CN35</f>
        <v>0</v>
      </c>
      <c r="BE35" s="634">
        <f t="shared" si="20"/>
        <v>0</v>
      </c>
      <c r="BF35" s="634">
        <f>Programme_2022!CP35*'Données de référence'!$D$3+Programme_2022!CQ35*'Données de référence'!$D$2+Programme_2022!CR35*'Données de référence'!$D$4+Programme_2022!CS35</f>
        <v>0</v>
      </c>
      <c r="BG35" s="634">
        <f t="shared" si="21"/>
        <v>0</v>
      </c>
      <c r="BH35" s="634">
        <f>Programme_2022!CU35*'Données de référence'!$D$3+Programme_2022!CV35*'Données de référence'!$D$2+Programme_2022!CW35*'Données de référence'!$D$4+Programme_2022!CX35</f>
        <v>0</v>
      </c>
      <c r="BI35" s="634">
        <f t="shared" si="22"/>
        <v>0</v>
      </c>
      <c r="BJ35" s="634">
        <f>Programme_2022!CZ35*'Données de référence'!$D$3+Programme_2022!DA35*'Données de référence'!$D$2+Programme_2022!DB35*'Données de référence'!$D$4+Programme_2022!DC35</f>
        <v>0</v>
      </c>
      <c r="BK35" s="634">
        <f t="shared" si="23"/>
        <v>0</v>
      </c>
      <c r="BL35" s="636"/>
      <c r="BM35" s="636"/>
      <c r="BN35" s="636"/>
      <c r="BO35" s="636"/>
      <c r="BP35" s="636"/>
      <c r="BQ35" s="623"/>
      <c r="BR35" s="623"/>
      <c r="BS35" s="623"/>
      <c r="BT35" s="623"/>
      <c r="BU35" s="623"/>
      <c r="BV35" s="624"/>
      <c r="BW35" s="624"/>
      <c r="BX35" s="624"/>
      <c r="BY35" s="624"/>
      <c r="BZ35" s="624"/>
      <c r="CA35" s="625">
        <v>20</v>
      </c>
      <c r="CB35" s="625"/>
      <c r="CC35" s="625"/>
      <c r="CD35" s="625"/>
      <c r="CE35" s="625"/>
      <c r="CF35" s="626"/>
      <c r="CG35" s="626"/>
      <c r="CH35" s="626"/>
      <c r="CI35" s="626"/>
      <c r="CJ35" s="626"/>
      <c r="CK35" s="627"/>
      <c r="CL35" s="627"/>
      <c r="CM35" s="627"/>
      <c r="CN35" s="627"/>
      <c r="CO35" s="627"/>
      <c r="CP35" s="628"/>
      <c r="CQ35" s="628"/>
      <c r="CR35" s="628"/>
      <c r="CS35" s="628"/>
      <c r="CT35" s="628"/>
      <c r="CU35" s="629"/>
      <c r="CV35" s="629"/>
      <c r="CW35" s="629"/>
      <c r="CX35" s="629"/>
      <c r="CY35" s="629"/>
      <c r="CZ35" s="630"/>
      <c r="DA35" s="630"/>
      <c r="DB35" s="630"/>
      <c r="DC35" s="630"/>
      <c r="DD35" s="630"/>
    </row>
    <row r="36" spans="1:108" s="335" customFormat="1" ht="67.5" customHeight="1" x14ac:dyDescent="0.3">
      <c r="A36" s="642">
        <v>12</v>
      </c>
      <c r="B36" s="529">
        <v>2</v>
      </c>
      <c r="C36" s="642" t="s">
        <v>320</v>
      </c>
      <c r="D36" s="642" t="s">
        <v>214</v>
      </c>
      <c r="E36" s="642" t="s">
        <v>175</v>
      </c>
      <c r="F36" s="642">
        <v>35</v>
      </c>
      <c r="G36" s="529" t="s">
        <v>840</v>
      </c>
      <c r="H36" s="529"/>
      <c r="I36" s="561" t="s">
        <v>1245</v>
      </c>
      <c r="J36" s="561" t="s">
        <v>957</v>
      </c>
      <c r="K36" s="561" t="s">
        <v>1246</v>
      </c>
      <c r="L36" s="529" t="s">
        <v>276</v>
      </c>
      <c r="M36" s="529"/>
      <c r="N36" s="529" t="s">
        <v>115</v>
      </c>
      <c r="O36" s="529" t="s">
        <v>116</v>
      </c>
      <c r="P36" s="529" t="s">
        <v>1247</v>
      </c>
      <c r="Q36" s="529"/>
      <c r="R36" s="529"/>
      <c r="S36" s="529" t="s">
        <v>125</v>
      </c>
      <c r="T36" s="529" t="s">
        <v>1194</v>
      </c>
      <c r="U36" s="529"/>
      <c r="V36" s="529"/>
      <c r="W36" s="529"/>
      <c r="X36" s="529"/>
      <c r="Y36" s="529"/>
      <c r="Z36" s="529"/>
      <c r="AA36" s="649" t="s">
        <v>345</v>
      </c>
      <c r="AB36" s="529" t="s">
        <v>143</v>
      </c>
      <c r="AC36" s="641">
        <f t="shared" si="0"/>
        <v>25214.78</v>
      </c>
      <c r="AD36" s="641">
        <f t="shared" si="1"/>
        <v>0</v>
      </c>
      <c r="AE36" s="641">
        <f t="shared" si="2"/>
        <v>0</v>
      </c>
      <c r="AF36" s="641">
        <f t="shared" si="3"/>
        <v>25214.78</v>
      </c>
      <c r="AG36" s="641">
        <f t="shared" si="4"/>
        <v>25214.78</v>
      </c>
      <c r="AH36" s="641">
        <f t="shared" si="5"/>
        <v>0</v>
      </c>
      <c r="AI36" s="641">
        <f t="shared" si="6"/>
        <v>0</v>
      </c>
      <c r="AJ36" s="641">
        <f t="shared" si="7"/>
        <v>0</v>
      </c>
      <c r="AK36" s="641">
        <f t="shared" si="8"/>
        <v>0</v>
      </c>
      <c r="AL36" s="641">
        <f t="shared" si="9"/>
        <v>0</v>
      </c>
      <c r="AM36" s="641">
        <f t="shared" si="10"/>
        <v>25214.78</v>
      </c>
      <c r="AN36" s="641">
        <f t="shared" si="11"/>
        <v>0</v>
      </c>
      <c r="AO36" s="634">
        <f t="shared" si="12"/>
        <v>25214.78</v>
      </c>
      <c r="AP36" s="634">
        <f t="shared" si="13"/>
        <v>25214.78</v>
      </c>
      <c r="AQ36" s="634">
        <f t="shared" si="14"/>
        <v>0</v>
      </c>
      <c r="AR36" s="634">
        <f>Programme_2022!BL36*'Données de référence'!$B$3+Programme_2022!BM36*'Données de référence'!$B$2+Programme_2022!BN36*'Données de référence'!$B$4+Programme_2022!BO36</f>
        <v>0</v>
      </c>
      <c r="AS36" s="634">
        <f t="shared" si="15"/>
        <v>0</v>
      </c>
      <c r="AT36" s="634">
        <f>Programme_2022!BQ36*'Données de référence'!$C$3+Programme_2022!BR36*'Données de référence'!$C$2+Programme_2022!BS36*'Données de référence'!$C$4+Programme_2022!BT36</f>
        <v>0</v>
      </c>
      <c r="AU36" s="634">
        <f t="shared" si="16"/>
        <v>0</v>
      </c>
      <c r="AV36" s="635">
        <f t="shared" si="24"/>
        <v>25214.78</v>
      </c>
      <c r="AW36" s="635">
        <f t="shared" si="25"/>
        <v>0</v>
      </c>
      <c r="AX36" s="634">
        <f>Programme_2022!BV36*'Données de référence'!$D$3+Programme_2022!BW36*'Données de référence'!$D$2+Programme_2022!BX36*'Données de référence'!$D$4+Programme_2022!BY36</f>
        <v>0</v>
      </c>
      <c r="AY36" s="634">
        <f t="shared" si="17"/>
        <v>0</v>
      </c>
      <c r="AZ36" s="634">
        <f>Programme_2022!CA36*'Données de référence'!$D$3+Programme_2022!CB36*'Données de référence'!$D$2+Programme_2022!CC36*'Données de référence'!$D$4+Programme_2022!CD36</f>
        <v>0</v>
      </c>
      <c r="BA36" s="634">
        <f t="shared" si="18"/>
        <v>0</v>
      </c>
      <c r="BB36" s="634">
        <f>Programme_2022!CF36*'Données de référence'!$D$3+Programme_2022!CG36*'Données de référence'!$D$2+Programme_2022!CH36*'Données de référence'!$D$4+Programme_2022!CI36</f>
        <v>14200</v>
      </c>
      <c r="BC36" s="634">
        <f t="shared" si="19"/>
        <v>0</v>
      </c>
      <c r="BD36" s="634">
        <f>Programme_2022!CK36*'Données de référence'!$D$3+Programme_2022!CL36*'Données de référence'!$D$2+Programme_2022!CM36*'Données de référence'!$D$4+Programme_2022!CN36</f>
        <v>10080</v>
      </c>
      <c r="BE36" s="634">
        <f t="shared" si="20"/>
        <v>0</v>
      </c>
      <c r="BF36" s="634">
        <f>Programme_2022!CP36*'Données de référence'!$D$3+Programme_2022!CQ36*'Données de référence'!$D$2+Programme_2022!CR36*'Données de référence'!$D$4+Programme_2022!CS36</f>
        <v>0</v>
      </c>
      <c r="BG36" s="634">
        <f t="shared" si="21"/>
        <v>0</v>
      </c>
      <c r="BH36" s="634">
        <f>Programme_2022!CU36*'Données de référence'!$D$3+Programme_2022!CV36*'Données de référence'!$D$2+Programme_2022!CW36*'Données de référence'!$D$4+Programme_2022!CX36</f>
        <v>0</v>
      </c>
      <c r="BI36" s="634">
        <f t="shared" si="22"/>
        <v>0</v>
      </c>
      <c r="BJ36" s="634">
        <f>Programme_2022!CZ36*'Données de référence'!$D$3+Programme_2022!DA36*'Données de référence'!$D$2+Programme_2022!DB36*'Données de référence'!$D$4+Programme_2022!DC36</f>
        <v>0</v>
      </c>
      <c r="BK36" s="634">
        <f t="shared" si="23"/>
        <v>0</v>
      </c>
      <c r="BL36" s="636"/>
      <c r="BM36" s="636"/>
      <c r="BN36" s="636"/>
      <c r="BO36" s="636"/>
      <c r="BP36" s="636"/>
      <c r="BQ36" s="623"/>
      <c r="BR36" s="623"/>
      <c r="BS36" s="623"/>
      <c r="BT36" s="623"/>
      <c r="BU36" s="623"/>
      <c r="BV36" s="624"/>
      <c r="BW36" s="624"/>
      <c r="BX36" s="624"/>
      <c r="BY36" s="624"/>
      <c r="BZ36" s="624"/>
      <c r="CA36" s="625"/>
      <c r="CB36" s="625"/>
      <c r="CC36" s="625"/>
      <c r="CD36" s="625"/>
      <c r="CE36" s="625"/>
      <c r="CF36" s="626">
        <v>60</v>
      </c>
      <c r="CG36" s="626"/>
      <c r="CH36" s="626">
        <v>80</v>
      </c>
      <c r="CI36" s="626"/>
      <c r="CJ36" s="626"/>
      <c r="CK36" s="627">
        <v>10</v>
      </c>
      <c r="CL36" s="627"/>
      <c r="CM36" s="627">
        <v>100</v>
      </c>
      <c r="CN36" s="627"/>
      <c r="CO36" s="627"/>
      <c r="CP36" s="628"/>
      <c r="CQ36" s="628"/>
      <c r="CR36" s="628"/>
      <c r="CS36" s="628"/>
      <c r="CT36" s="628"/>
      <c r="CU36" s="629"/>
      <c r="CV36" s="629"/>
      <c r="CW36" s="629"/>
      <c r="CX36" s="629"/>
      <c r="CY36" s="629"/>
      <c r="CZ36" s="630"/>
      <c r="DA36" s="630"/>
      <c r="DB36" s="630"/>
      <c r="DC36" s="630"/>
      <c r="DD36" s="630"/>
    </row>
    <row r="37" spans="1:108" s="335" customFormat="1" ht="104" x14ac:dyDescent="0.3">
      <c r="A37" s="642">
        <v>11</v>
      </c>
      <c r="B37" s="632">
        <v>2</v>
      </c>
      <c r="C37" s="642" t="s">
        <v>320</v>
      </c>
      <c r="D37" s="642" t="s">
        <v>214</v>
      </c>
      <c r="E37" s="642" t="s">
        <v>309</v>
      </c>
      <c r="F37" s="722">
        <v>36</v>
      </c>
      <c r="G37" s="529"/>
      <c r="H37" s="529"/>
      <c r="I37" s="565" t="s">
        <v>328</v>
      </c>
      <c r="J37" s="565" t="s">
        <v>1248</v>
      </c>
      <c r="K37" s="715" t="s">
        <v>1488</v>
      </c>
      <c r="L37" s="639" t="s">
        <v>103</v>
      </c>
      <c r="M37" s="639"/>
      <c r="N37" s="639" t="s">
        <v>104</v>
      </c>
      <c r="O37" s="529"/>
      <c r="P37" s="529"/>
      <c r="Q37" s="529"/>
      <c r="R37" s="529"/>
      <c r="S37" s="529" t="s">
        <v>332</v>
      </c>
      <c r="T37" s="529" t="s">
        <v>182</v>
      </c>
      <c r="U37" s="529" t="s">
        <v>332</v>
      </c>
      <c r="V37" s="633" t="s">
        <v>1402</v>
      </c>
      <c r="W37" s="529" t="s">
        <v>332</v>
      </c>
      <c r="X37" s="529" t="s">
        <v>1190</v>
      </c>
      <c r="Y37" s="529" t="s">
        <v>252</v>
      </c>
      <c r="Z37" s="529" t="s">
        <v>182</v>
      </c>
      <c r="AA37" s="647" t="s">
        <v>333</v>
      </c>
      <c r="AB37" s="529" t="s">
        <v>143</v>
      </c>
      <c r="AC37" s="641">
        <f t="shared" si="0"/>
        <v>61863.445</v>
      </c>
      <c r="AD37" s="641">
        <f t="shared" si="1"/>
        <v>0</v>
      </c>
      <c r="AE37" s="641">
        <f t="shared" si="2"/>
        <v>0</v>
      </c>
      <c r="AF37" s="641">
        <f t="shared" si="3"/>
        <v>61863.445</v>
      </c>
      <c r="AG37" s="641">
        <f t="shared" si="4"/>
        <v>61863.445</v>
      </c>
      <c r="AH37" s="641">
        <f t="shared" si="5"/>
        <v>0</v>
      </c>
      <c r="AI37" s="641">
        <f t="shared" si="6"/>
        <v>0</v>
      </c>
      <c r="AJ37" s="641">
        <f t="shared" si="7"/>
        <v>0</v>
      </c>
      <c r="AK37" s="641">
        <f t="shared" si="8"/>
        <v>0</v>
      </c>
      <c r="AL37" s="641">
        <f t="shared" si="9"/>
        <v>0</v>
      </c>
      <c r="AM37" s="641">
        <f t="shared" si="10"/>
        <v>61863.445</v>
      </c>
      <c r="AN37" s="641">
        <f t="shared" si="11"/>
        <v>0</v>
      </c>
      <c r="AO37" s="634">
        <f t="shared" si="12"/>
        <v>61863.445</v>
      </c>
      <c r="AP37" s="634">
        <f t="shared" si="13"/>
        <v>61863.445</v>
      </c>
      <c r="AQ37" s="634">
        <f t="shared" si="14"/>
        <v>0</v>
      </c>
      <c r="AR37" s="634">
        <f>Programme_2022!BL37*'Données de référence'!$B$3+Programme_2022!BM37*'Données de référence'!$B$2+Programme_2022!BN37*'Données de référence'!$B$4+Programme_2022!BO37</f>
        <v>0</v>
      </c>
      <c r="AS37" s="634">
        <f t="shared" si="15"/>
        <v>0</v>
      </c>
      <c r="AT37" s="634">
        <f>Programme_2022!BQ37*'Données de référence'!$C$3+Programme_2022!BR37*'Données de référence'!$C$2+Programme_2022!BS37*'Données de référence'!$C$4+Programme_2022!BT37</f>
        <v>0</v>
      </c>
      <c r="AU37" s="634">
        <f t="shared" si="16"/>
        <v>0</v>
      </c>
      <c r="AV37" s="635">
        <f t="shared" si="24"/>
        <v>61863.445</v>
      </c>
      <c r="AW37" s="635">
        <f t="shared" si="25"/>
        <v>0</v>
      </c>
      <c r="AX37" s="634">
        <f>Programme_2022!BV37*'Données de référence'!$D$3+Programme_2022!BW37*'Données de référence'!$D$2+Programme_2022!BX37*'Données de référence'!$D$4+Programme_2022!BY37</f>
        <v>0</v>
      </c>
      <c r="AY37" s="634">
        <f t="shared" si="17"/>
        <v>0</v>
      </c>
      <c r="AZ37" s="634">
        <f>Programme_2022!CA37*'Données de référence'!$D$3+Programme_2022!CB37*'Données de référence'!$D$2+Programme_2022!CC37*'Données de référence'!$D$4+Programme_2022!CD37</f>
        <v>57210</v>
      </c>
      <c r="BA37" s="634">
        <f t="shared" si="18"/>
        <v>0</v>
      </c>
      <c r="BB37" s="634">
        <f>Programme_2022!CF37*'Données de référence'!$D$3+Programme_2022!CG37*'Données de référence'!$D$2+Programme_2022!CH37*'Données de référence'!$D$4+Programme_2022!CI37</f>
        <v>2360</v>
      </c>
      <c r="BC37" s="634">
        <f t="shared" si="19"/>
        <v>0</v>
      </c>
      <c r="BD37" s="634">
        <f>Programme_2022!CK37*'Données de référence'!$D$3+Programme_2022!CL37*'Données de référence'!$D$2+Programme_2022!CM37*'Données de référence'!$D$4+Programme_2022!CN37</f>
        <v>0</v>
      </c>
      <c r="BE37" s="634">
        <f t="shared" si="20"/>
        <v>0</v>
      </c>
      <c r="BF37" s="634">
        <f>Programme_2022!CP37*'Données de référence'!$D$3+Programme_2022!CQ37*'Données de référence'!$D$2+Programme_2022!CR37*'Données de référence'!$D$4+Programme_2022!CS37</f>
        <v>0</v>
      </c>
      <c r="BG37" s="634">
        <f t="shared" si="21"/>
        <v>0</v>
      </c>
      <c r="BH37" s="634">
        <f>Programme_2022!CU37*'Données de référence'!$D$3+Programme_2022!CV37*'Données de référence'!$D$2+Programme_2022!CW37*'Données de référence'!$D$4+Programme_2022!CX37</f>
        <v>0</v>
      </c>
      <c r="BI37" s="634">
        <f t="shared" si="22"/>
        <v>0</v>
      </c>
      <c r="BJ37" s="634">
        <f>Programme_2022!CZ37*'Données de référence'!$D$3+Programme_2022!DA37*'Données de référence'!$D$2+Programme_2022!DB37*'Données de référence'!$D$4+Programme_2022!DC37</f>
        <v>0</v>
      </c>
      <c r="BK37" s="634">
        <f t="shared" si="23"/>
        <v>0</v>
      </c>
      <c r="BL37" s="636"/>
      <c r="BM37" s="636"/>
      <c r="BN37" s="636"/>
      <c r="BO37" s="636"/>
      <c r="BP37" s="636"/>
      <c r="BQ37" s="623"/>
      <c r="BR37" s="623"/>
      <c r="BS37" s="623"/>
      <c r="BT37" s="623"/>
      <c r="BU37" s="623"/>
      <c r="BV37" s="624"/>
      <c r="BW37" s="624"/>
      <c r="BX37" s="624"/>
      <c r="BY37" s="624"/>
      <c r="BZ37" s="624"/>
      <c r="CA37" s="625">
        <v>70</v>
      </c>
      <c r="CB37" s="625"/>
      <c r="CC37" s="625">
        <v>550</v>
      </c>
      <c r="CD37" s="625"/>
      <c r="CE37" s="625"/>
      <c r="CF37" s="626">
        <v>20</v>
      </c>
      <c r="CG37" s="626"/>
      <c r="CH37" s="626"/>
      <c r="CI37" s="626"/>
      <c r="CJ37" s="626"/>
      <c r="CK37" s="627"/>
      <c r="CL37" s="627"/>
      <c r="CM37" s="627"/>
      <c r="CN37" s="627"/>
      <c r="CO37" s="627"/>
      <c r="CP37" s="628"/>
      <c r="CQ37" s="628"/>
      <c r="CR37" s="628"/>
      <c r="CS37" s="628"/>
      <c r="CT37" s="628"/>
      <c r="CU37" s="629"/>
      <c r="CV37" s="629"/>
      <c r="CW37" s="629"/>
      <c r="CX37" s="629"/>
      <c r="CY37" s="629"/>
      <c r="CZ37" s="630"/>
      <c r="DA37" s="630"/>
      <c r="DB37" s="630"/>
      <c r="DC37" s="630"/>
      <c r="DD37" s="630"/>
    </row>
    <row r="38" spans="1:108" s="335" customFormat="1" ht="91" x14ac:dyDescent="0.3">
      <c r="A38" s="642">
        <v>11</v>
      </c>
      <c r="B38" s="632">
        <v>2</v>
      </c>
      <c r="C38" s="642" t="s">
        <v>320</v>
      </c>
      <c r="D38" s="642" t="s">
        <v>214</v>
      </c>
      <c r="E38" s="642" t="s">
        <v>309</v>
      </c>
      <c r="F38" s="642">
        <v>37</v>
      </c>
      <c r="G38" s="528"/>
      <c r="H38" s="528"/>
      <c r="I38" s="565" t="s">
        <v>702</v>
      </c>
      <c r="J38" s="763" t="s">
        <v>1489</v>
      </c>
      <c r="K38" s="715" t="s">
        <v>1249</v>
      </c>
      <c r="L38" s="639" t="s">
        <v>103</v>
      </c>
      <c r="M38" s="639"/>
      <c r="N38" s="639" t="s">
        <v>104</v>
      </c>
      <c r="O38" s="529"/>
      <c r="P38" s="529"/>
      <c r="Q38" s="529"/>
      <c r="R38" s="529"/>
      <c r="S38" s="529" t="s">
        <v>332</v>
      </c>
      <c r="T38" s="529" t="s">
        <v>182</v>
      </c>
      <c r="U38" s="529" t="s">
        <v>332</v>
      </c>
      <c r="V38" s="633" t="s">
        <v>1190</v>
      </c>
      <c r="W38" s="529"/>
      <c r="X38" s="529"/>
      <c r="Y38" s="529"/>
      <c r="Z38" s="529"/>
      <c r="AA38" s="647" t="s">
        <v>333</v>
      </c>
      <c r="AB38" s="529" t="s">
        <v>143</v>
      </c>
      <c r="AC38" s="641">
        <f t="shared" si="0"/>
        <v>17540.264999999999</v>
      </c>
      <c r="AD38" s="641">
        <f t="shared" si="1"/>
        <v>0</v>
      </c>
      <c r="AE38" s="641">
        <f t="shared" si="2"/>
        <v>0</v>
      </c>
      <c r="AF38" s="641">
        <f t="shared" si="3"/>
        <v>17540.264999999999</v>
      </c>
      <c r="AG38" s="641">
        <f t="shared" si="4"/>
        <v>17540.264999999999</v>
      </c>
      <c r="AH38" s="641">
        <f t="shared" si="5"/>
        <v>0</v>
      </c>
      <c r="AI38" s="641">
        <f t="shared" si="6"/>
        <v>0</v>
      </c>
      <c r="AJ38" s="641">
        <f t="shared" si="7"/>
        <v>0</v>
      </c>
      <c r="AK38" s="641">
        <f t="shared" si="8"/>
        <v>0</v>
      </c>
      <c r="AL38" s="641">
        <f t="shared" si="9"/>
        <v>0</v>
      </c>
      <c r="AM38" s="641">
        <f t="shared" si="10"/>
        <v>17540.264999999999</v>
      </c>
      <c r="AN38" s="641">
        <f t="shared" si="11"/>
        <v>0</v>
      </c>
      <c r="AO38" s="634">
        <f t="shared" si="12"/>
        <v>17540.264999999999</v>
      </c>
      <c r="AP38" s="634">
        <f t="shared" si="13"/>
        <v>17540.264999999999</v>
      </c>
      <c r="AQ38" s="634">
        <f t="shared" si="14"/>
        <v>0</v>
      </c>
      <c r="AR38" s="634">
        <f>Programme_2022!BL38*'Données de référence'!$B$3+Programme_2022!BM38*'Données de référence'!$B$2+Programme_2022!BN38*'Données de référence'!$B$4+Programme_2022!BO38</f>
        <v>0</v>
      </c>
      <c r="AS38" s="634">
        <f t="shared" si="15"/>
        <v>0</v>
      </c>
      <c r="AT38" s="634">
        <f>Programme_2022!BQ38*'Données de référence'!$C$3+Programme_2022!BR38*'Données de référence'!$C$2+Programme_2022!BS38*'Données de référence'!$C$4+Programme_2022!BT38</f>
        <v>0</v>
      </c>
      <c r="AU38" s="634">
        <f t="shared" si="16"/>
        <v>0</v>
      </c>
      <c r="AV38" s="635">
        <f t="shared" si="24"/>
        <v>17540.264999999999</v>
      </c>
      <c r="AW38" s="635">
        <f t="shared" si="25"/>
        <v>0</v>
      </c>
      <c r="AX38" s="634">
        <f>Programme_2022!BV38*'Données de référence'!$D$3+Programme_2022!BW38*'Données de référence'!$D$2+Programme_2022!BX38*'Données de référence'!$D$4+Programme_2022!BY38</f>
        <v>0</v>
      </c>
      <c r="AY38" s="634">
        <f t="shared" si="17"/>
        <v>0</v>
      </c>
      <c r="AZ38" s="634">
        <f>Programme_2022!CA38*'Données de référence'!$D$3+Programme_2022!CB38*'Données de référence'!$D$2+Programme_2022!CC38*'Données de référence'!$D$4+Programme_2022!CD38</f>
        <v>16890</v>
      </c>
      <c r="BA38" s="634">
        <f t="shared" si="18"/>
        <v>0</v>
      </c>
      <c r="BB38" s="634">
        <f>Programme_2022!CF38*'Données de référence'!$D$3+Programme_2022!CG38*'Données de référence'!$D$2+Programme_2022!CH38*'Données de référence'!$D$4+Programme_2022!CI38</f>
        <v>0</v>
      </c>
      <c r="BC38" s="634">
        <f t="shared" si="19"/>
        <v>0</v>
      </c>
      <c r="BD38" s="634">
        <f>Programme_2022!CK38*'Données de référence'!$D$3+Programme_2022!CL38*'Données de référence'!$D$2+Programme_2022!CM38*'Données de référence'!$D$4+Programme_2022!CN38</f>
        <v>0</v>
      </c>
      <c r="BE38" s="634">
        <f t="shared" si="20"/>
        <v>0</v>
      </c>
      <c r="BF38" s="634">
        <f>Programme_2022!CP38*'Données de référence'!$D$3+Programme_2022!CQ38*'Données de référence'!$D$2+Programme_2022!CR38*'Données de référence'!$D$4+Programme_2022!CS38</f>
        <v>0</v>
      </c>
      <c r="BG38" s="634">
        <f t="shared" si="21"/>
        <v>0</v>
      </c>
      <c r="BH38" s="634">
        <f>Programme_2022!CU38*'Données de référence'!$D$3+Programme_2022!CV38*'Données de référence'!$D$2+Programme_2022!CW38*'Données de référence'!$D$4+Programme_2022!CX38</f>
        <v>0</v>
      </c>
      <c r="BI38" s="634">
        <f t="shared" si="22"/>
        <v>0</v>
      </c>
      <c r="BJ38" s="634">
        <f>Programme_2022!CZ38*'Données de référence'!$D$3+Programme_2022!DA38*'Données de référence'!$D$2+Programme_2022!DB38*'Données de référence'!$D$4+Programme_2022!DC38</f>
        <v>0</v>
      </c>
      <c r="BK38" s="634">
        <f t="shared" si="23"/>
        <v>0</v>
      </c>
      <c r="BL38" s="636"/>
      <c r="BM38" s="636"/>
      <c r="BN38" s="636"/>
      <c r="BO38" s="636"/>
      <c r="BP38" s="636"/>
      <c r="BQ38" s="623"/>
      <c r="BR38" s="623"/>
      <c r="BS38" s="623"/>
      <c r="BT38" s="623"/>
      <c r="BU38" s="623"/>
      <c r="BV38" s="624"/>
      <c r="BW38" s="624"/>
      <c r="BX38" s="624"/>
      <c r="BY38" s="624"/>
      <c r="BZ38" s="624"/>
      <c r="CA38" s="625">
        <v>30</v>
      </c>
      <c r="CB38" s="625"/>
      <c r="CC38" s="625">
        <v>150</v>
      </c>
      <c r="CD38" s="625"/>
      <c r="CE38" s="625"/>
      <c r="CF38" s="626"/>
      <c r="CG38" s="626"/>
      <c r="CH38" s="626"/>
      <c r="CI38" s="626"/>
      <c r="CJ38" s="626"/>
      <c r="CK38" s="627"/>
      <c r="CL38" s="627"/>
      <c r="CM38" s="627"/>
      <c r="CN38" s="627"/>
      <c r="CO38" s="627"/>
      <c r="CP38" s="628"/>
      <c r="CQ38" s="628"/>
      <c r="CR38" s="628"/>
      <c r="CS38" s="628"/>
      <c r="CT38" s="628"/>
      <c r="CU38" s="629"/>
      <c r="CV38" s="629"/>
      <c r="CW38" s="629"/>
      <c r="CX38" s="629"/>
      <c r="CY38" s="629"/>
      <c r="CZ38" s="630"/>
      <c r="DA38" s="630"/>
      <c r="DB38" s="630"/>
      <c r="DC38" s="630"/>
      <c r="DD38" s="630"/>
    </row>
    <row r="39" spans="1:108" ht="96.65" customHeight="1" x14ac:dyDescent="0.3">
      <c r="A39" s="642">
        <v>17</v>
      </c>
      <c r="B39" s="673">
        <v>2</v>
      </c>
      <c r="C39" s="642" t="s">
        <v>334</v>
      </c>
      <c r="D39" s="642" t="s">
        <v>214</v>
      </c>
      <c r="E39" s="642" t="s">
        <v>309</v>
      </c>
      <c r="F39" s="642">
        <v>38</v>
      </c>
      <c r="G39" s="673"/>
      <c r="H39" s="673"/>
      <c r="I39" s="565" t="s">
        <v>335</v>
      </c>
      <c r="J39" s="565" t="s">
        <v>1250</v>
      </c>
      <c r="K39" s="565" t="s">
        <v>1529</v>
      </c>
      <c r="L39" s="639" t="s">
        <v>103</v>
      </c>
      <c r="M39" s="687"/>
      <c r="N39" s="639" t="s">
        <v>104</v>
      </c>
      <c r="O39" s="673"/>
      <c r="P39" s="673"/>
      <c r="Q39" s="673"/>
      <c r="R39" s="673"/>
      <c r="S39" s="330" t="s">
        <v>252</v>
      </c>
      <c r="T39" s="501">
        <v>44743</v>
      </c>
      <c r="U39" s="330" t="s">
        <v>222</v>
      </c>
      <c r="V39" s="501">
        <v>44743</v>
      </c>
      <c r="W39" s="673"/>
      <c r="X39" s="673"/>
      <c r="Y39" s="673"/>
      <c r="Z39" s="673"/>
      <c r="AA39" s="673" t="s">
        <v>319</v>
      </c>
      <c r="AB39" s="673" t="s">
        <v>1212</v>
      </c>
      <c r="AC39" s="674">
        <f t="shared" si="0"/>
        <v>20219.595000000001</v>
      </c>
      <c r="AD39" s="674">
        <f t="shared" si="1"/>
        <v>0</v>
      </c>
      <c r="AE39" s="674">
        <f t="shared" si="2"/>
        <v>0</v>
      </c>
      <c r="AF39" s="674">
        <f t="shared" si="3"/>
        <v>20219.595000000001</v>
      </c>
      <c r="AG39" s="674">
        <f t="shared" si="4"/>
        <v>20219.595000000001</v>
      </c>
      <c r="AH39" s="674">
        <f t="shared" si="5"/>
        <v>0</v>
      </c>
      <c r="AI39" s="674">
        <f t="shared" si="6"/>
        <v>0</v>
      </c>
      <c r="AJ39" s="674">
        <f t="shared" si="7"/>
        <v>0</v>
      </c>
      <c r="AK39" s="674">
        <f t="shared" si="8"/>
        <v>0</v>
      </c>
      <c r="AL39" s="674">
        <f t="shared" si="9"/>
        <v>0</v>
      </c>
      <c r="AM39" s="674">
        <f t="shared" si="10"/>
        <v>20219.595000000001</v>
      </c>
      <c r="AN39" s="674">
        <f t="shared" si="11"/>
        <v>0</v>
      </c>
      <c r="AO39" s="675">
        <f t="shared" si="12"/>
        <v>20219.595000000001</v>
      </c>
      <c r="AP39" s="675">
        <f t="shared" si="13"/>
        <v>20219.595000000001</v>
      </c>
      <c r="AQ39" s="675">
        <f t="shared" si="14"/>
        <v>0</v>
      </c>
      <c r="AR39" s="675">
        <f>Programme_2022!BL39*'Données de référence'!$B$3+Programme_2022!BM39*'Données de référence'!$B$2+Programme_2022!BN39*'Données de référence'!$B$4+Programme_2022!BO39</f>
        <v>0</v>
      </c>
      <c r="AS39" s="675">
        <f t="shared" si="15"/>
        <v>0</v>
      </c>
      <c r="AT39" s="675">
        <f>Programme_2022!BQ39*'Données de référence'!$C$3+Programme_2022!BR39*'Données de référence'!$C$2+Programme_2022!BS39*'Données de référence'!$C$4+Programme_2022!BT39</f>
        <v>0</v>
      </c>
      <c r="AU39" s="675">
        <f t="shared" si="16"/>
        <v>0</v>
      </c>
      <c r="AV39" s="676">
        <f t="shared" si="24"/>
        <v>20219.595000000001</v>
      </c>
      <c r="AW39" s="676">
        <f t="shared" si="25"/>
        <v>0</v>
      </c>
      <c r="AX39" s="675">
        <f>Programme_2022!BV39*'Données de référence'!$D$3+Programme_2022!BW39*'Données de référence'!$D$2+Programme_2022!BX39*'Données de référence'!$D$4+Programme_2022!BY39</f>
        <v>11800</v>
      </c>
      <c r="AY39" s="675">
        <f t="shared" si="17"/>
        <v>0</v>
      </c>
      <c r="AZ39" s="675">
        <f>Programme_2022!CA39*'Données de référence'!$D$3+Programme_2022!CB39*'Données de référence'!$D$2+Programme_2022!CC39*'Données de référence'!$D$4+Programme_2022!CD39</f>
        <v>2950</v>
      </c>
      <c r="BA39" s="675">
        <f t="shared" si="18"/>
        <v>0</v>
      </c>
      <c r="BB39" s="675">
        <f>Programme_2022!CF39*'Données de référence'!$D$3+Programme_2022!CG39*'Données de référence'!$D$2+Programme_2022!CH39*'Données de référence'!$D$4+Programme_2022!CI39</f>
        <v>4720</v>
      </c>
      <c r="BC39" s="675">
        <f t="shared" si="19"/>
        <v>0</v>
      </c>
      <c r="BD39" s="675">
        <f>Programme_2022!CK39*'Données de référence'!$D$3+Programme_2022!CL39*'Données de référence'!$D$2+Programme_2022!CM39*'Données de référence'!$D$4+Programme_2022!CN39</f>
        <v>0</v>
      </c>
      <c r="BE39" s="675">
        <f t="shared" si="20"/>
        <v>0</v>
      </c>
      <c r="BF39" s="675">
        <f>Programme_2022!CP39*'Données de référence'!$D$3+Programme_2022!CQ39*'Données de référence'!$D$2+Programme_2022!CR39*'Données de référence'!$D$4+Programme_2022!CS39</f>
        <v>0</v>
      </c>
      <c r="BG39" s="675">
        <f t="shared" si="21"/>
        <v>0</v>
      </c>
      <c r="BH39" s="675">
        <f>Programme_2022!CU39*'Données de référence'!$D$3+Programme_2022!CV39*'Données de référence'!$D$2+Programme_2022!CW39*'Données de référence'!$D$4+Programme_2022!CX39</f>
        <v>0</v>
      </c>
      <c r="BI39" s="675">
        <f t="shared" si="22"/>
        <v>0</v>
      </c>
      <c r="BJ39" s="675">
        <f>Programme_2022!CZ39*'Données de référence'!$D$3+Programme_2022!DA39*'Données de référence'!$D$2+Programme_2022!DB39*'Données de référence'!$D$4+Programme_2022!DC39</f>
        <v>0</v>
      </c>
      <c r="BK39" s="675">
        <f t="shared" si="23"/>
        <v>0</v>
      </c>
      <c r="BL39" s="653"/>
      <c r="BM39" s="653"/>
      <c r="BN39" s="653"/>
      <c r="BO39" s="653"/>
      <c r="BP39" s="653"/>
      <c r="BQ39" s="677"/>
      <c r="BR39" s="677"/>
      <c r="BS39" s="677"/>
      <c r="BT39" s="677"/>
      <c r="BU39" s="677"/>
      <c r="BV39" s="678">
        <v>100</v>
      </c>
      <c r="BW39" s="678"/>
      <c r="BX39" s="678"/>
      <c r="BY39" s="678"/>
      <c r="BZ39" s="678"/>
      <c r="CA39" s="679">
        <v>25</v>
      </c>
      <c r="CB39" s="679"/>
      <c r="CC39" s="679"/>
      <c r="CD39" s="679"/>
      <c r="CE39" s="679"/>
      <c r="CF39" s="680">
        <v>40</v>
      </c>
      <c r="CG39" s="680"/>
      <c r="CH39" s="680"/>
      <c r="CI39" s="680"/>
      <c r="CJ39" s="680"/>
      <c r="CK39" s="681"/>
      <c r="CL39" s="681"/>
      <c r="CM39" s="681"/>
      <c r="CN39" s="681"/>
      <c r="CO39" s="681"/>
      <c r="CP39" s="682"/>
      <c r="CQ39" s="682"/>
      <c r="CR39" s="682"/>
      <c r="CS39" s="682"/>
      <c r="CT39" s="682"/>
      <c r="CU39" s="683"/>
      <c r="CV39" s="683"/>
      <c r="CW39" s="683"/>
      <c r="CX39" s="683"/>
      <c r="CY39" s="683"/>
      <c r="CZ39" s="684"/>
      <c r="DA39" s="684"/>
      <c r="DB39" s="684"/>
      <c r="DC39" s="684"/>
      <c r="DD39" s="684"/>
    </row>
    <row r="40" spans="1:108" s="335" customFormat="1" ht="124.5" customHeight="1" x14ac:dyDescent="0.3">
      <c r="A40" s="724">
        <v>11</v>
      </c>
      <c r="B40" s="750">
        <v>2</v>
      </c>
      <c r="C40" s="724" t="s">
        <v>320</v>
      </c>
      <c r="D40" s="642" t="s">
        <v>214</v>
      </c>
      <c r="E40" s="642" t="s">
        <v>309</v>
      </c>
      <c r="F40" s="642">
        <v>39</v>
      </c>
      <c r="G40" s="529"/>
      <c r="H40" s="719" t="s">
        <v>483</v>
      </c>
      <c r="I40" s="565" t="s">
        <v>1251</v>
      </c>
      <c r="J40" s="565" t="s">
        <v>1252</v>
      </c>
      <c r="K40" s="565" t="s">
        <v>1253</v>
      </c>
      <c r="L40" s="639"/>
      <c r="M40" s="639"/>
      <c r="N40" s="639" t="s">
        <v>104</v>
      </c>
      <c r="O40" s="529"/>
      <c r="P40" s="529"/>
      <c r="Q40" s="529"/>
      <c r="R40" s="529"/>
      <c r="S40" s="529" t="s">
        <v>332</v>
      </c>
      <c r="T40" s="501">
        <v>44743</v>
      </c>
      <c r="U40" s="529"/>
      <c r="V40" s="529"/>
      <c r="W40" s="529"/>
      <c r="X40" s="529"/>
      <c r="Y40" s="529"/>
      <c r="Z40" s="529"/>
      <c r="AA40" s="529" t="s">
        <v>1254</v>
      </c>
      <c r="AB40" s="529" t="s">
        <v>143</v>
      </c>
      <c r="AC40" s="641">
        <f t="shared" si="0"/>
        <v>27676.024999999998</v>
      </c>
      <c r="AD40" s="641">
        <f t="shared" si="1"/>
        <v>0</v>
      </c>
      <c r="AE40" s="641">
        <f t="shared" si="2"/>
        <v>0</v>
      </c>
      <c r="AF40" s="641">
        <f t="shared" si="3"/>
        <v>27676.024999999998</v>
      </c>
      <c r="AG40" s="641">
        <f t="shared" si="4"/>
        <v>27676.024999999998</v>
      </c>
      <c r="AH40" s="641">
        <f t="shared" si="5"/>
        <v>0</v>
      </c>
      <c r="AI40" s="641">
        <f t="shared" si="6"/>
        <v>0</v>
      </c>
      <c r="AJ40" s="641">
        <f t="shared" si="7"/>
        <v>0</v>
      </c>
      <c r="AK40" s="641">
        <f t="shared" si="8"/>
        <v>0</v>
      </c>
      <c r="AL40" s="641">
        <f t="shared" si="9"/>
        <v>0</v>
      </c>
      <c r="AM40" s="641">
        <f t="shared" si="10"/>
        <v>27676.024999999998</v>
      </c>
      <c r="AN40" s="641">
        <f t="shared" si="11"/>
        <v>0</v>
      </c>
      <c r="AO40" s="634">
        <f t="shared" si="12"/>
        <v>27676.024999999998</v>
      </c>
      <c r="AP40" s="634">
        <f t="shared" si="13"/>
        <v>27676.024999999998</v>
      </c>
      <c r="AQ40" s="634">
        <f t="shared" si="14"/>
        <v>0</v>
      </c>
      <c r="AR40" s="634">
        <f>Programme_2022!BL40*'Données de référence'!$B$3+Programme_2022!BM40*'Données de référence'!$B$2+Programme_2022!BN40*'Données de référence'!$B$4+Programme_2022!BO40</f>
        <v>0</v>
      </c>
      <c r="AS40" s="634">
        <f t="shared" si="15"/>
        <v>0</v>
      </c>
      <c r="AT40" s="634">
        <f>Programme_2022!BQ40*'Données de référence'!$C$3+Programme_2022!BR40*'Données de référence'!$C$2+Programme_2022!BS40*'Données de référence'!$C$4+Programme_2022!BT40</f>
        <v>0</v>
      </c>
      <c r="AU40" s="634">
        <f t="shared" si="16"/>
        <v>0</v>
      </c>
      <c r="AV40" s="635">
        <f t="shared" si="24"/>
        <v>27676.024999999998</v>
      </c>
      <c r="AW40" s="635">
        <f t="shared" si="25"/>
        <v>0</v>
      </c>
      <c r="AX40" s="634">
        <f>Programme_2022!BV40*'Données de référence'!$D$3+Programme_2022!BW40*'Données de référence'!$D$2+Programme_2022!BX40*'Données de référence'!$D$4+Programme_2022!BY40</f>
        <v>2950</v>
      </c>
      <c r="AY40" s="634">
        <f t="shared" si="17"/>
        <v>0</v>
      </c>
      <c r="AZ40" s="634">
        <f>Programme_2022!CA40*'Données de référence'!$D$3+Programme_2022!CB40*'Données de référence'!$D$2+Programme_2022!CC40*'Données de référence'!$D$4+Programme_2022!CD40</f>
        <v>23700</v>
      </c>
      <c r="BA40" s="634">
        <f t="shared" si="18"/>
        <v>0</v>
      </c>
      <c r="BB40" s="634">
        <f>Programme_2022!CF40*'Données de référence'!$D$3+Programme_2022!CG40*'Données de référence'!$D$2+Programme_2022!CH40*'Données de référence'!$D$4+Programme_2022!CI40</f>
        <v>0</v>
      </c>
      <c r="BC40" s="634">
        <f t="shared" si="19"/>
        <v>0</v>
      </c>
      <c r="BD40" s="634">
        <f>Programme_2022!CK40*'Données de référence'!$D$3+Programme_2022!CL40*'Données de référence'!$D$2+Programme_2022!CM40*'Données de référence'!$D$4+Programme_2022!CN40</f>
        <v>0</v>
      </c>
      <c r="BE40" s="634">
        <f t="shared" si="20"/>
        <v>0</v>
      </c>
      <c r="BF40" s="634">
        <f>Programme_2022!CP40*'Données de référence'!$D$3+Programme_2022!CQ40*'Données de référence'!$D$2+Programme_2022!CR40*'Données de référence'!$D$4+Programme_2022!CS40</f>
        <v>0</v>
      </c>
      <c r="BG40" s="634">
        <f t="shared" si="21"/>
        <v>0</v>
      </c>
      <c r="BH40" s="634">
        <f>Programme_2022!CU40*'Données de référence'!$D$3+Programme_2022!CV40*'Données de référence'!$D$2+Programme_2022!CW40*'Données de référence'!$D$4+Programme_2022!CX40</f>
        <v>0</v>
      </c>
      <c r="BI40" s="634">
        <f t="shared" si="22"/>
        <v>0</v>
      </c>
      <c r="BJ40" s="634">
        <f>Programme_2022!CZ40*'Données de référence'!$D$3+Programme_2022!DA40*'Données de référence'!$D$2+Programme_2022!DB40*'Données de référence'!$D$4+Programme_2022!DC40</f>
        <v>0</v>
      </c>
      <c r="BK40" s="634">
        <f t="shared" si="23"/>
        <v>0</v>
      </c>
      <c r="BL40" s="636"/>
      <c r="BM40" s="636"/>
      <c r="BN40" s="636"/>
      <c r="BO40" s="636"/>
      <c r="BP40" s="636"/>
      <c r="BQ40" s="623"/>
      <c r="BR40" s="623"/>
      <c r="BS40" s="623"/>
      <c r="BT40" s="623"/>
      <c r="BU40" s="623"/>
      <c r="BV40" s="624">
        <v>25</v>
      </c>
      <c r="BW40" s="624"/>
      <c r="BX40" s="624"/>
      <c r="BY40" s="624"/>
      <c r="BZ40" s="624"/>
      <c r="CA40" s="625">
        <v>50</v>
      </c>
      <c r="CB40" s="625"/>
      <c r="CC40" s="625">
        <v>200</v>
      </c>
      <c r="CD40" s="625"/>
      <c r="CE40" s="625"/>
      <c r="CF40" s="626"/>
      <c r="CG40" s="626"/>
      <c r="CH40" s="626"/>
      <c r="CI40" s="626"/>
      <c r="CJ40" s="626"/>
      <c r="CK40" s="627"/>
      <c r="CL40" s="627"/>
      <c r="CM40" s="627"/>
      <c r="CN40" s="627"/>
      <c r="CO40" s="627"/>
      <c r="CP40" s="628"/>
      <c r="CQ40" s="628"/>
      <c r="CR40" s="628"/>
      <c r="CS40" s="628"/>
      <c r="CT40" s="628"/>
      <c r="CU40" s="629"/>
      <c r="CV40" s="629"/>
      <c r="CW40" s="629"/>
      <c r="CX40" s="629"/>
      <c r="CY40" s="629"/>
      <c r="CZ40" s="630"/>
      <c r="DA40" s="630"/>
      <c r="DB40" s="630"/>
      <c r="DC40" s="630"/>
      <c r="DD40" s="630"/>
    </row>
    <row r="41" spans="1:108" s="335" customFormat="1" ht="45.75" customHeight="1" x14ac:dyDescent="0.3">
      <c r="A41" s="642">
        <v>12</v>
      </c>
      <c r="B41" s="529">
        <v>2</v>
      </c>
      <c r="C41" s="642" t="s">
        <v>339</v>
      </c>
      <c r="D41" s="642" t="s">
        <v>214</v>
      </c>
      <c r="E41" s="642" t="s">
        <v>175</v>
      </c>
      <c r="F41" s="722">
        <v>40</v>
      </c>
      <c r="G41" s="529" t="s">
        <v>840</v>
      </c>
      <c r="H41" s="529"/>
      <c r="I41" s="565" t="s">
        <v>340</v>
      </c>
      <c r="J41" s="565" t="s">
        <v>341</v>
      </c>
      <c r="K41" s="561" t="s">
        <v>1255</v>
      </c>
      <c r="L41" s="639" t="s">
        <v>103</v>
      </c>
      <c r="M41" s="639"/>
      <c r="N41" s="639" t="s">
        <v>104</v>
      </c>
      <c r="O41" s="644" t="s">
        <v>165</v>
      </c>
      <c r="P41" s="529" t="s">
        <v>1256</v>
      </c>
      <c r="Q41" s="644"/>
      <c r="R41" s="644"/>
      <c r="S41" s="644" t="s">
        <v>344</v>
      </c>
      <c r="T41" s="633" t="s">
        <v>1219</v>
      </c>
      <c r="U41" s="529"/>
      <c r="V41" s="529"/>
      <c r="W41" s="529"/>
      <c r="X41" s="529"/>
      <c r="Y41" s="529"/>
      <c r="Z41" s="529"/>
      <c r="AA41" s="529" t="s">
        <v>345</v>
      </c>
      <c r="AB41" s="529" t="s">
        <v>143</v>
      </c>
      <c r="AC41" s="641">
        <f t="shared" si="0"/>
        <v>61832.29</v>
      </c>
      <c r="AD41" s="641">
        <f t="shared" si="1"/>
        <v>0</v>
      </c>
      <c r="AE41" s="641">
        <f t="shared" si="2"/>
        <v>0</v>
      </c>
      <c r="AF41" s="641">
        <f t="shared" si="3"/>
        <v>61832.29</v>
      </c>
      <c r="AG41" s="641">
        <f t="shared" si="4"/>
        <v>61832.29</v>
      </c>
      <c r="AH41" s="641">
        <f t="shared" si="5"/>
        <v>0</v>
      </c>
      <c r="AI41" s="641">
        <f t="shared" si="6"/>
        <v>0</v>
      </c>
      <c r="AJ41" s="641">
        <f t="shared" si="7"/>
        <v>0</v>
      </c>
      <c r="AK41" s="641">
        <f t="shared" si="8"/>
        <v>0</v>
      </c>
      <c r="AL41" s="641">
        <f t="shared" si="9"/>
        <v>0</v>
      </c>
      <c r="AM41" s="641">
        <f t="shared" si="10"/>
        <v>61832.29</v>
      </c>
      <c r="AN41" s="641">
        <f t="shared" si="11"/>
        <v>0</v>
      </c>
      <c r="AO41" s="634">
        <f t="shared" si="12"/>
        <v>61832.29</v>
      </c>
      <c r="AP41" s="634">
        <f t="shared" si="13"/>
        <v>61832.29</v>
      </c>
      <c r="AQ41" s="634">
        <f t="shared" si="14"/>
        <v>0</v>
      </c>
      <c r="AR41" s="634">
        <f>Programme_2022!BL41*'Données de référence'!$B$3+Programme_2022!BM41*'Données de référence'!$B$2+Programme_2022!BN41*'Données de référence'!$B$4+Programme_2022!BO41</f>
        <v>0</v>
      </c>
      <c r="AS41" s="634">
        <f t="shared" si="15"/>
        <v>0</v>
      </c>
      <c r="AT41" s="634">
        <f>Programme_2022!BQ41*'Données de référence'!$C$3+Programme_2022!BR41*'Données de référence'!$C$2+Programme_2022!BS41*'Données de référence'!$C$4+Programme_2022!BT41</f>
        <v>0</v>
      </c>
      <c r="AU41" s="634">
        <f t="shared" si="16"/>
        <v>0</v>
      </c>
      <c r="AV41" s="635">
        <f t="shared" si="24"/>
        <v>61832.29</v>
      </c>
      <c r="AW41" s="635">
        <f t="shared" si="25"/>
        <v>0</v>
      </c>
      <c r="AX41" s="634">
        <f>Programme_2022!BV41*'Données de référence'!$D$3+Programme_2022!BW41*'Données de référence'!$D$2+Programme_2022!BX41*'Données de référence'!$D$4+Programme_2022!BY41</f>
        <v>0</v>
      </c>
      <c r="AY41" s="634">
        <f t="shared" si="17"/>
        <v>0</v>
      </c>
      <c r="AZ41" s="634">
        <f>Programme_2022!CA41*'Données de référence'!$D$3+Programme_2022!CB41*'Données de référence'!$D$2+Programme_2022!CC41*'Données de référence'!$D$4+Programme_2022!CD41</f>
        <v>9440</v>
      </c>
      <c r="BA41" s="634">
        <f t="shared" si="18"/>
        <v>0</v>
      </c>
      <c r="BB41" s="634">
        <f>Programme_2022!CF41*'Données de référence'!$D$3+Programme_2022!CG41*'Données de référence'!$D$2+Programme_2022!CH41*'Données de référence'!$D$4+Programme_2022!CI41</f>
        <v>50100</v>
      </c>
      <c r="BC41" s="634">
        <f t="shared" si="19"/>
        <v>0</v>
      </c>
      <c r="BD41" s="634">
        <f>Programme_2022!CK41*'Données de référence'!$D$3+Programme_2022!CL41*'Données de référence'!$D$2+Programme_2022!CM41*'Données de référence'!$D$4+Programme_2022!CN41</f>
        <v>0</v>
      </c>
      <c r="BE41" s="634">
        <f t="shared" si="20"/>
        <v>0</v>
      </c>
      <c r="BF41" s="634">
        <f>Programme_2022!CP41*'Données de référence'!$D$3+Programme_2022!CQ41*'Données de référence'!$D$2+Programme_2022!CR41*'Données de référence'!$D$4+Programme_2022!CS41</f>
        <v>0</v>
      </c>
      <c r="BG41" s="634">
        <f t="shared" si="21"/>
        <v>0</v>
      </c>
      <c r="BH41" s="634">
        <f>Programme_2022!CU41*'Données de référence'!$D$3+Programme_2022!CV41*'Données de référence'!$D$2+Programme_2022!CW41*'Données de référence'!$D$4+Programme_2022!CX41</f>
        <v>0</v>
      </c>
      <c r="BI41" s="634">
        <f t="shared" si="22"/>
        <v>0</v>
      </c>
      <c r="BJ41" s="634">
        <f>Programme_2022!CZ41*'Données de référence'!$D$3+Programme_2022!DA41*'Données de référence'!$D$2+Programme_2022!DB41*'Données de référence'!$D$4+Programme_2022!DC41</f>
        <v>0</v>
      </c>
      <c r="BK41" s="634">
        <f t="shared" si="23"/>
        <v>0</v>
      </c>
      <c r="BL41" s="636"/>
      <c r="BM41" s="636"/>
      <c r="BN41" s="636"/>
      <c r="BO41" s="636"/>
      <c r="BP41" s="636"/>
      <c r="BQ41" s="623"/>
      <c r="BR41" s="623"/>
      <c r="BS41" s="623"/>
      <c r="BT41" s="623"/>
      <c r="BU41" s="623"/>
      <c r="BV41" s="624"/>
      <c r="BW41" s="624"/>
      <c r="BX41" s="624"/>
      <c r="BY41" s="624"/>
      <c r="BZ41" s="624"/>
      <c r="CA41" s="659">
        <v>80</v>
      </c>
      <c r="CB41" s="625"/>
      <c r="CC41" s="625"/>
      <c r="CD41" s="625"/>
      <c r="CE41" s="625"/>
      <c r="CF41" s="693">
        <v>175</v>
      </c>
      <c r="CG41" s="626"/>
      <c r="CH41" s="626">
        <v>50</v>
      </c>
      <c r="CI41" s="626">
        <v>25000</v>
      </c>
      <c r="CJ41" s="626"/>
      <c r="CK41" s="627"/>
      <c r="CL41" s="627"/>
      <c r="CM41" s="627"/>
      <c r="CN41" s="627"/>
      <c r="CO41" s="627"/>
      <c r="CP41" s="628"/>
      <c r="CQ41" s="628"/>
      <c r="CR41" s="628"/>
      <c r="CS41" s="628"/>
      <c r="CT41" s="628"/>
      <c r="CU41" s="629"/>
      <c r="CV41" s="629"/>
      <c r="CW41" s="629"/>
      <c r="CX41" s="629"/>
      <c r="CY41" s="629"/>
      <c r="CZ41" s="630"/>
      <c r="DA41" s="630"/>
      <c r="DB41" s="630"/>
      <c r="DC41" s="630"/>
      <c r="DD41" s="630"/>
    </row>
    <row r="42" spans="1:108" ht="32.25" customHeight="1" x14ac:dyDescent="0.3">
      <c r="A42" s="642">
        <v>4</v>
      </c>
      <c r="B42" s="673">
        <v>2</v>
      </c>
      <c r="C42" s="642" t="s">
        <v>339</v>
      </c>
      <c r="D42" s="642" t="s">
        <v>214</v>
      </c>
      <c r="E42" s="642" t="s">
        <v>215</v>
      </c>
      <c r="F42" s="642">
        <v>41</v>
      </c>
      <c r="G42" s="673"/>
      <c r="H42" s="673"/>
      <c r="I42" s="565" t="s">
        <v>1530</v>
      </c>
      <c r="J42" s="561" t="s">
        <v>1531</v>
      </c>
      <c r="K42" s="743" t="s">
        <v>1532</v>
      </c>
      <c r="L42" s="639" t="s">
        <v>103</v>
      </c>
      <c r="M42" s="687"/>
      <c r="N42" s="639" t="s">
        <v>104</v>
      </c>
      <c r="O42" s="673" t="s">
        <v>105</v>
      </c>
      <c r="P42" s="673"/>
      <c r="Q42" s="673"/>
      <c r="R42" s="673"/>
      <c r="S42" s="673" t="s">
        <v>107</v>
      </c>
      <c r="T42" s="685" t="s">
        <v>1207</v>
      </c>
      <c r="U42" s="673"/>
      <c r="V42" s="673"/>
      <c r="W42" s="673"/>
      <c r="X42" s="673"/>
      <c r="Y42" s="673"/>
      <c r="Z42" s="673"/>
      <c r="AA42" s="673" t="s">
        <v>224</v>
      </c>
      <c r="AB42" s="673" t="s">
        <v>143</v>
      </c>
      <c r="AC42" s="674">
        <f>AD42+AE42+AF42</f>
        <v>24508.6</v>
      </c>
      <c r="AD42" s="674">
        <f t="shared" si="1"/>
        <v>0</v>
      </c>
      <c r="AE42" s="674">
        <f t="shared" si="2"/>
        <v>0</v>
      </c>
      <c r="AF42" s="674">
        <f>(AM42+AN42)</f>
        <v>24508.6</v>
      </c>
      <c r="AG42" s="674">
        <f>AH42+AI42+AJ42</f>
        <v>0</v>
      </c>
      <c r="AH42" s="674">
        <f t="shared" si="5"/>
        <v>0</v>
      </c>
      <c r="AI42" s="674">
        <f t="shared" si="6"/>
        <v>0</v>
      </c>
      <c r="AJ42" s="674">
        <f t="shared" si="7"/>
        <v>0</v>
      </c>
      <c r="AK42" s="674">
        <f t="shared" si="8"/>
        <v>0</v>
      </c>
      <c r="AL42" s="674">
        <f t="shared" si="9"/>
        <v>0</v>
      </c>
      <c r="AM42" s="674">
        <f t="shared" si="10"/>
        <v>24508.6</v>
      </c>
      <c r="AN42" s="674">
        <f t="shared" si="11"/>
        <v>0</v>
      </c>
      <c r="AO42" s="675">
        <f t="shared" si="12"/>
        <v>24508.6</v>
      </c>
      <c r="AP42" s="675">
        <f t="shared" si="13"/>
        <v>24508.6</v>
      </c>
      <c r="AQ42" s="675">
        <f t="shared" si="14"/>
        <v>0</v>
      </c>
      <c r="AR42" s="675">
        <f>Programme_2022!BL42*'Données de référence'!$B$3+Programme_2022!BM42*'Données de référence'!$B$2+Programme_2022!BN42*'Données de référence'!$B$4+Programme_2022!BO42</f>
        <v>0</v>
      </c>
      <c r="AS42" s="675">
        <f t="shared" si="15"/>
        <v>0</v>
      </c>
      <c r="AT42" s="675">
        <f>Programme_2022!BQ42*'Données de référence'!$C$3+Programme_2022!BR42*'Données de référence'!$C$2+Programme_2022!BS42*'Données de référence'!$C$4+Programme_2022!BT42</f>
        <v>0</v>
      </c>
      <c r="AU42" s="675">
        <f t="shared" si="16"/>
        <v>0</v>
      </c>
      <c r="AV42" s="674">
        <f t="shared" si="24"/>
        <v>24508.6</v>
      </c>
      <c r="AW42" s="676">
        <f t="shared" si="25"/>
        <v>0</v>
      </c>
      <c r="AX42" s="675">
        <f>Programme_2022!BV42*'Données de référence'!$D$3+Programme_2022!BW42*'Données de référence'!$D$2+Programme_2022!BX42*'Données de référence'!$D$4+Programme_2022!BY42</f>
        <v>23600</v>
      </c>
      <c r="AY42" s="675">
        <f t="shared" si="17"/>
        <v>0</v>
      </c>
      <c r="AZ42" s="675">
        <f>Programme_2022!CA42*'Données de référence'!$D$3+Programme_2022!CB42*'Données de référence'!$D$2+Programme_2022!CC42*'Données de référence'!$D$4+Programme_2022!CD42</f>
        <v>0</v>
      </c>
      <c r="BA42" s="675">
        <f t="shared" si="18"/>
        <v>0</v>
      </c>
      <c r="BB42" s="675">
        <f>Programme_2022!CF42*'Données de référence'!$D$3+Programme_2022!CG42*'Données de référence'!$D$2+Programme_2022!CH42*'Données de référence'!$D$4+Programme_2022!CI42</f>
        <v>0</v>
      </c>
      <c r="BC42" s="675">
        <f t="shared" si="19"/>
        <v>0</v>
      </c>
      <c r="BD42" s="675">
        <f>Programme_2022!CK42*'Données de référence'!$D$3+Programme_2022!CL42*'Données de référence'!$D$2+Programme_2022!CM42*'Données de référence'!$D$4+Programme_2022!CN42</f>
        <v>0</v>
      </c>
      <c r="BE42" s="675">
        <f t="shared" si="20"/>
        <v>0</v>
      </c>
      <c r="BF42" s="675">
        <f>Programme_2022!CP42*'Données de référence'!$D$3+Programme_2022!CQ42*'Données de référence'!$D$2+Programme_2022!CR42*'Données de référence'!$D$4+Programme_2022!CS42</f>
        <v>0</v>
      </c>
      <c r="BG42" s="675">
        <f t="shared" si="21"/>
        <v>0</v>
      </c>
      <c r="BH42" s="675">
        <f>Programme_2022!CU42*'Données de référence'!$D$3+Programme_2022!CV42*'Données de référence'!$D$2+Programme_2022!CW42*'Données de référence'!$D$4+Programme_2022!CX42</f>
        <v>0</v>
      </c>
      <c r="BI42" s="675">
        <f t="shared" si="22"/>
        <v>0</v>
      </c>
      <c r="BJ42" s="675">
        <f>Programme_2022!CZ42*'Données de référence'!$D$3+Programme_2022!DA42*'Données de référence'!$D$2+Programme_2022!DB42*'Données de référence'!$D$4+Programme_2022!DC42</f>
        <v>0</v>
      </c>
      <c r="BK42" s="675">
        <f t="shared" si="23"/>
        <v>0</v>
      </c>
      <c r="BL42" s="653"/>
      <c r="BM42" s="653"/>
      <c r="BN42" s="653"/>
      <c r="BO42" s="653"/>
      <c r="BP42" s="653"/>
      <c r="BQ42" s="677"/>
      <c r="BR42" s="677"/>
      <c r="BS42" s="677"/>
      <c r="BT42" s="677"/>
      <c r="BU42" s="677"/>
      <c r="BV42" s="678">
        <v>200</v>
      </c>
      <c r="BW42" s="678"/>
      <c r="BX42" s="678"/>
      <c r="BY42" s="678"/>
      <c r="BZ42" s="678"/>
      <c r="CA42" s="679"/>
      <c r="CB42" s="679"/>
      <c r="CC42" s="679"/>
      <c r="CD42" s="679"/>
      <c r="CE42" s="679"/>
      <c r="CF42" s="680"/>
      <c r="CG42" s="680"/>
      <c r="CH42" s="680"/>
      <c r="CI42" s="680"/>
      <c r="CJ42" s="680"/>
      <c r="CK42" s="681"/>
      <c r="CL42" s="681"/>
      <c r="CM42" s="681"/>
      <c r="CN42" s="681"/>
      <c r="CO42" s="681"/>
      <c r="CP42" s="682"/>
      <c r="CQ42" s="682"/>
      <c r="CR42" s="682"/>
      <c r="CS42" s="682"/>
      <c r="CT42" s="682"/>
      <c r="CU42" s="683"/>
      <c r="CV42" s="683"/>
      <c r="CW42" s="683"/>
      <c r="CX42" s="683"/>
      <c r="CY42" s="683"/>
      <c r="CZ42" s="684"/>
      <c r="DA42" s="684"/>
      <c r="DB42" s="684"/>
      <c r="DC42" s="684"/>
      <c r="DD42" s="684"/>
    </row>
    <row r="43" spans="1:108" ht="25" customHeight="1" x14ac:dyDescent="0.3">
      <c r="A43" s="724">
        <v>4</v>
      </c>
      <c r="B43" s="723">
        <v>2</v>
      </c>
      <c r="C43" s="724" t="s">
        <v>339</v>
      </c>
      <c r="D43" s="724" t="s">
        <v>214</v>
      </c>
      <c r="E43" s="724" t="s">
        <v>215</v>
      </c>
      <c r="F43" s="642">
        <v>42</v>
      </c>
      <c r="G43" s="723"/>
      <c r="H43" s="723"/>
      <c r="I43" s="735" t="s">
        <v>1533</v>
      </c>
      <c r="J43" s="735" t="s">
        <v>1490</v>
      </c>
      <c r="K43" s="743" t="s">
        <v>1534</v>
      </c>
      <c r="L43" s="750"/>
      <c r="M43" s="723"/>
      <c r="N43" s="750" t="s">
        <v>204</v>
      </c>
      <c r="O43" s="673" t="s">
        <v>105</v>
      </c>
      <c r="P43" s="673"/>
      <c r="Q43" s="673"/>
      <c r="R43" s="673"/>
      <c r="S43" s="673" t="s">
        <v>298</v>
      </c>
      <c r="T43" s="685" t="s">
        <v>889</v>
      </c>
      <c r="U43" s="673"/>
      <c r="V43" s="673"/>
      <c r="W43" s="673"/>
      <c r="X43" s="673"/>
      <c r="Y43" s="673"/>
      <c r="Z43" s="673"/>
      <c r="AA43" s="673" t="s">
        <v>224</v>
      </c>
      <c r="AB43" s="673" t="s">
        <v>143</v>
      </c>
      <c r="AC43" s="674">
        <f t="shared" si="0"/>
        <v>41664.620000000003</v>
      </c>
      <c r="AD43" s="674">
        <f t="shared" si="1"/>
        <v>0</v>
      </c>
      <c r="AE43" s="674">
        <f t="shared" si="2"/>
        <v>0</v>
      </c>
      <c r="AF43" s="674">
        <f t="shared" si="3"/>
        <v>41664.620000000003</v>
      </c>
      <c r="AG43" s="674">
        <f t="shared" si="4"/>
        <v>41664.620000000003</v>
      </c>
      <c r="AH43" s="674">
        <f t="shared" si="5"/>
        <v>0</v>
      </c>
      <c r="AI43" s="674">
        <f t="shared" si="6"/>
        <v>0</v>
      </c>
      <c r="AJ43" s="674">
        <f t="shared" si="7"/>
        <v>0</v>
      </c>
      <c r="AK43" s="674">
        <f t="shared" si="8"/>
        <v>0</v>
      </c>
      <c r="AL43" s="674">
        <f t="shared" si="9"/>
        <v>0</v>
      </c>
      <c r="AM43" s="674">
        <f t="shared" si="10"/>
        <v>41664.620000000003</v>
      </c>
      <c r="AN43" s="674">
        <f t="shared" si="11"/>
        <v>0</v>
      </c>
      <c r="AO43" s="675">
        <f t="shared" si="12"/>
        <v>41664.620000000003</v>
      </c>
      <c r="AP43" s="675">
        <f t="shared" si="13"/>
        <v>41664.620000000003</v>
      </c>
      <c r="AQ43" s="675">
        <f t="shared" si="14"/>
        <v>0</v>
      </c>
      <c r="AR43" s="675">
        <f>Programme_2022!BL43*'Données de référence'!$B$3+Programme_2022!BM43*'Données de référence'!$B$2+Programme_2022!BN43*'Données de référence'!$B$4+Programme_2022!BO43</f>
        <v>0</v>
      </c>
      <c r="AS43" s="675">
        <f t="shared" si="15"/>
        <v>0</v>
      </c>
      <c r="AT43" s="675">
        <f>Programme_2022!BQ43*'Données de référence'!$C$3+Programme_2022!BR43*'Données de référence'!$C$2+Programme_2022!BS43*'Données de référence'!$C$4+Programme_2022!BT43</f>
        <v>0</v>
      </c>
      <c r="AU43" s="675">
        <f t="shared" si="16"/>
        <v>0</v>
      </c>
      <c r="AV43" s="676">
        <f t="shared" si="24"/>
        <v>41664.620000000003</v>
      </c>
      <c r="AW43" s="676">
        <f t="shared" si="25"/>
        <v>0</v>
      </c>
      <c r="AX43" s="675">
        <f>Programme_2022!BV43*'Données de référence'!$D$3+Programme_2022!BW43*'Données de référence'!$D$2+Programme_2022!BX43*'Données de référence'!$D$4+Programme_2022!BY43</f>
        <v>35400</v>
      </c>
      <c r="AY43" s="675">
        <f t="shared" si="17"/>
        <v>0</v>
      </c>
      <c r="AZ43" s="675">
        <f>Programme_2022!CA43*'Données de référence'!$D$3+Programme_2022!CB43*'Données de référence'!$D$2+Programme_2022!CC43*'Données de référence'!$D$4+Programme_2022!CD43</f>
        <v>0</v>
      </c>
      <c r="BA43" s="675">
        <f t="shared" si="18"/>
        <v>0</v>
      </c>
      <c r="BB43" s="675">
        <f>Programme_2022!CF43*'Données de référence'!$D$3+Programme_2022!CG43*'Données de référence'!$D$2+Programme_2022!CH43*'Données de référence'!$D$4+Programme_2022!CI43</f>
        <v>4720</v>
      </c>
      <c r="BC43" s="675">
        <f t="shared" si="19"/>
        <v>0</v>
      </c>
      <c r="BD43" s="675">
        <f>Programme_2022!CK43*'Données de référence'!$D$3+Programme_2022!CL43*'Données de référence'!$D$2+Programme_2022!CM43*'Données de référence'!$D$4+Programme_2022!CN43</f>
        <v>0</v>
      </c>
      <c r="BE43" s="675">
        <f t="shared" si="20"/>
        <v>0</v>
      </c>
      <c r="BF43" s="675">
        <f>Programme_2022!CP43*'Données de référence'!$D$3+Programme_2022!CQ43*'Données de référence'!$D$2+Programme_2022!CR43*'Données de référence'!$D$4+Programme_2022!CS43</f>
        <v>0</v>
      </c>
      <c r="BG43" s="675">
        <f t="shared" si="21"/>
        <v>0</v>
      </c>
      <c r="BH43" s="675">
        <f>Programme_2022!CU43*'Données de référence'!$D$3+Programme_2022!CV43*'Données de référence'!$D$2+Programme_2022!CW43*'Données de référence'!$D$4+Programme_2022!CX43</f>
        <v>0</v>
      </c>
      <c r="BI43" s="675">
        <f t="shared" si="22"/>
        <v>0</v>
      </c>
      <c r="BJ43" s="675">
        <f>Programme_2022!CZ43*'Données de référence'!$D$3+Programme_2022!DA43*'Données de référence'!$D$2+Programme_2022!DB43*'Données de référence'!$D$4+Programme_2022!DC43</f>
        <v>0</v>
      </c>
      <c r="BK43" s="675">
        <f t="shared" si="23"/>
        <v>0</v>
      </c>
      <c r="BL43" s="653"/>
      <c r="BM43" s="653"/>
      <c r="BN43" s="653"/>
      <c r="BO43" s="653"/>
      <c r="BP43" s="653"/>
      <c r="BQ43" s="677"/>
      <c r="BR43" s="677"/>
      <c r="BS43" s="677"/>
      <c r="BT43" s="677"/>
      <c r="BU43" s="677"/>
      <c r="BV43" s="678">
        <v>300</v>
      </c>
      <c r="BW43" s="678"/>
      <c r="BX43" s="678"/>
      <c r="BY43" s="678"/>
      <c r="BZ43" s="678"/>
      <c r="CA43" s="679"/>
      <c r="CB43" s="679"/>
      <c r="CC43" s="679"/>
      <c r="CD43" s="679"/>
      <c r="CE43" s="679"/>
      <c r="CF43" s="680">
        <v>40</v>
      </c>
      <c r="CG43" s="680"/>
      <c r="CH43" s="680"/>
      <c r="CI43" s="680"/>
      <c r="CJ43" s="680"/>
      <c r="CK43" s="681"/>
      <c r="CL43" s="681"/>
      <c r="CM43" s="681"/>
      <c r="CN43" s="681"/>
      <c r="CO43" s="681"/>
      <c r="CP43" s="682"/>
      <c r="CQ43" s="682"/>
      <c r="CR43" s="682"/>
      <c r="CS43" s="682"/>
      <c r="CT43" s="682"/>
      <c r="CU43" s="683"/>
      <c r="CV43" s="683"/>
      <c r="CW43" s="683"/>
      <c r="CX43" s="683"/>
      <c r="CY43" s="683"/>
      <c r="CZ43" s="684"/>
      <c r="DA43" s="684"/>
      <c r="DB43" s="684"/>
      <c r="DC43" s="684"/>
      <c r="DD43" s="684"/>
    </row>
    <row r="44" spans="1:108" ht="25" customHeight="1" x14ac:dyDescent="0.3">
      <c r="A44" s="724">
        <v>6</v>
      </c>
      <c r="B44" s="723">
        <v>2</v>
      </c>
      <c r="C44" s="724" t="s">
        <v>339</v>
      </c>
      <c r="D44" s="724" t="s">
        <v>214</v>
      </c>
      <c r="E44" s="724" t="s">
        <v>215</v>
      </c>
      <c r="F44" s="642">
        <v>43</v>
      </c>
      <c r="G44" s="723"/>
      <c r="H44" s="723"/>
      <c r="I44" s="735" t="s">
        <v>349</v>
      </c>
      <c r="J44" s="735" t="s">
        <v>350</v>
      </c>
      <c r="K44" s="753" t="s">
        <v>1257</v>
      </c>
      <c r="L44" s="750" t="s">
        <v>276</v>
      </c>
      <c r="M44" s="723"/>
      <c r="N44" s="750" t="s">
        <v>115</v>
      </c>
      <c r="O44" s="673" t="s">
        <v>116</v>
      </c>
      <c r="P44" s="673"/>
      <c r="Q44" s="673"/>
      <c r="R44" s="673"/>
      <c r="S44" s="673" t="s">
        <v>358</v>
      </c>
      <c r="T44" s="685" t="s">
        <v>1190</v>
      </c>
      <c r="U44" s="673"/>
      <c r="V44" s="673"/>
      <c r="W44" s="673"/>
      <c r="X44" s="673"/>
      <c r="Y44" s="673"/>
      <c r="Z44" s="673"/>
      <c r="AA44" s="686" t="s">
        <v>224</v>
      </c>
      <c r="AB44" s="673" t="s">
        <v>143</v>
      </c>
      <c r="AC44" s="674">
        <f t="shared" si="0"/>
        <v>30635.75</v>
      </c>
      <c r="AD44" s="674">
        <f t="shared" si="1"/>
        <v>0</v>
      </c>
      <c r="AE44" s="674">
        <f t="shared" si="2"/>
        <v>0</v>
      </c>
      <c r="AF44" s="674">
        <f t="shared" si="3"/>
        <v>30635.75</v>
      </c>
      <c r="AG44" s="674">
        <f t="shared" si="4"/>
        <v>30635.75</v>
      </c>
      <c r="AH44" s="674">
        <f t="shared" si="5"/>
        <v>0</v>
      </c>
      <c r="AI44" s="674">
        <f t="shared" si="6"/>
        <v>0</v>
      </c>
      <c r="AJ44" s="674">
        <f t="shared" si="7"/>
        <v>0</v>
      </c>
      <c r="AK44" s="674">
        <f t="shared" si="8"/>
        <v>0</v>
      </c>
      <c r="AL44" s="674">
        <f t="shared" si="9"/>
        <v>0</v>
      </c>
      <c r="AM44" s="674">
        <f t="shared" si="10"/>
        <v>30635.75</v>
      </c>
      <c r="AN44" s="674">
        <f t="shared" si="11"/>
        <v>0</v>
      </c>
      <c r="AO44" s="675">
        <f t="shared" si="12"/>
        <v>30635.75</v>
      </c>
      <c r="AP44" s="675">
        <f t="shared" si="13"/>
        <v>30635.75</v>
      </c>
      <c r="AQ44" s="675">
        <f t="shared" si="14"/>
        <v>0</v>
      </c>
      <c r="AR44" s="675">
        <f>Programme_2022!BL44*'Données de référence'!$B$3+Programme_2022!BM44*'Données de référence'!$B$2+Programme_2022!BN44*'Données de référence'!$B$4+Programme_2022!BO44</f>
        <v>0</v>
      </c>
      <c r="AS44" s="675">
        <f t="shared" si="15"/>
        <v>0</v>
      </c>
      <c r="AT44" s="675">
        <f>Programme_2022!BQ44*'Données de référence'!$C$3+Programme_2022!BR44*'Données de référence'!$C$2+Programme_2022!BS44*'Données de référence'!$C$4+Programme_2022!BT44</f>
        <v>0</v>
      </c>
      <c r="AU44" s="675">
        <f t="shared" si="16"/>
        <v>0</v>
      </c>
      <c r="AV44" s="676">
        <f t="shared" si="24"/>
        <v>30635.75</v>
      </c>
      <c r="AW44" s="676">
        <f t="shared" si="25"/>
        <v>0</v>
      </c>
      <c r="AX44" s="675">
        <f>Programme_2022!BV44*'Données de référence'!$D$3+Programme_2022!BW44*'Données de référence'!$D$2+Programme_2022!BX44*'Données de référence'!$D$4+Programme_2022!BY44</f>
        <v>29500</v>
      </c>
      <c r="AY44" s="675">
        <f t="shared" si="17"/>
        <v>0</v>
      </c>
      <c r="AZ44" s="675">
        <f>Programme_2022!CA44*'Données de référence'!$D$3+Programme_2022!CB44*'Données de référence'!$D$2+Programme_2022!CC44*'Données de référence'!$D$4+Programme_2022!CD44</f>
        <v>0</v>
      </c>
      <c r="BA44" s="675">
        <f t="shared" si="18"/>
        <v>0</v>
      </c>
      <c r="BB44" s="675">
        <f>Programme_2022!CF44*'Données de référence'!$D$3+Programme_2022!CG44*'Données de référence'!$D$2+Programme_2022!CH44*'Données de référence'!$D$4+Programme_2022!CI44</f>
        <v>0</v>
      </c>
      <c r="BC44" s="675">
        <f t="shared" si="19"/>
        <v>0</v>
      </c>
      <c r="BD44" s="675">
        <f>Programme_2022!CK44*'Données de référence'!$D$3+Programme_2022!CL44*'Données de référence'!$D$2+Programme_2022!CM44*'Données de référence'!$D$4+Programme_2022!CN44</f>
        <v>0</v>
      </c>
      <c r="BE44" s="675">
        <f t="shared" si="20"/>
        <v>0</v>
      </c>
      <c r="BF44" s="675">
        <f>Programme_2022!CP44*'Données de référence'!$D$3+Programme_2022!CQ44*'Données de référence'!$D$2+Programme_2022!CR44*'Données de référence'!$D$4+Programme_2022!CS44</f>
        <v>0</v>
      </c>
      <c r="BG44" s="675">
        <f t="shared" si="21"/>
        <v>0</v>
      </c>
      <c r="BH44" s="675">
        <f>Programme_2022!CU44*'Données de référence'!$D$3+Programme_2022!CV44*'Données de référence'!$D$2+Programme_2022!CW44*'Données de référence'!$D$4+Programme_2022!CX44</f>
        <v>0</v>
      </c>
      <c r="BI44" s="675">
        <f t="shared" si="22"/>
        <v>0</v>
      </c>
      <c r="BJ44" s="675">
        <f>Programme_2022!CZ44*'Données de référence'!$D$3+Programme_2022!DA44*'Données de référence'!$D$2+Programme_2022!DB44*'Données de référence'!$D$4+Programme_2022!DC44</f>
        <v>0</v>
      </c>
      <c r="BK44" s="675">
        <f t="shared" si="23"/>
        <v>0</v>
      </c>
      <c r="BL44" s="653"/>
      <c r="BM44" s="653"/>
      <c r="BN44" s="653"/>
      <c r="BO44" s="653"/>
      <c r="BP44" s="653"/>
      <c r="BQ44" s="677"/>
      <c r="BR44" s="677"/>
      <c r="BS44" s="677"/>
      <c r="BT44" s="677"/>
      <c r="BU44" s="677"/>
      <c r="BV44" s="678">
        <v>250</v>
      </c>
      <c r="BW44" s="678"/>
      <c r="BX44" s="678"/>
      <c r="BY44" s="678"/>
      <c r="BZ44" s="678"/>
      <c r="CA44" s="679"/>
      <c r="CB44" s="679"/>
      <c r="CC44" s="679"/>
      <c r="CD44" s="679"/>
      <c r="CE44" s="679"/>
      <c r="CF44" s="680"/>
      <c r="CG44" s="680"/>
      <c r="CH44" s="680"/>
      <c r="CI44" s="680"/>
      <c r="CJ44" s="680"/>
      <c r="CK44" s="681"/>
      <c r="CL44" s="681"/>
      <c r="CM44" s="681"/>
      <c r="CN44" s="681"/>
      <c r="CO44" s="681"/>
      <c r="CP44" s="682"/>
      <c r="CQ44" s="682"/>
      <c r="CR44" s="682"/>
      <c r="CS44" s="682"/>
      <c r="CT44" s="682"/>
      <c r="CU44" s="683"/>
      <c r="CV44" s="683"/>
      <c r="CW44" s="683"/>
      <c r="CX44" s="683"/>
      <c r="CY44" s="683"/>
      <c r="CZ44" s="684"/>
      <c r="DA44" s="684"/>
      <c r="DB44" s="684"/>
      <c r="DC44" s="684"/>
      <c r="DD44" s="684"/>
    </row>
    <row r="45" spans="1:108" ht="25" customHeight="1" x14ac:dyDescent="0.3">
      <c r="A45" s="724">
        <v>6</v>
      </c>
      <c r="B45" s="723">
        <v>2</v>
      </c>
      <c r="C45" s="724" t="s">
        <v>339</v>
      </c>
      <c r="D45" s="724" t="s">
        <v>214</v>
      </c>
      <c r="E45" s="724" t="s">
        <v>215</v>
      </c>
      <c r="F45" s="722">
        <v>44</v>
      </c>
      <c r="G45" s="723"/>
      <c r="H45" s="723"/>
      <c r="I45" s="735" t="s">
        <v>588</v>
      </c>
      <c r="J45" s="735" t="s">
        <v>977</v>
      </c>
      <c r="K45" s="753" t="s">
        <v>1472</v>
      </c>
      <c r="L45" s="750" t="s">
        <v>245</v>
      </c>
      <c r="M45" s="723"/>
      <c r="N45" s="750" t="s">
        <v>204</v>
      </c>
      <c r="O45" s="673" t="s">
        <v>105</v>
      </c>
      <c r="P45" s="673" t="s">
        <v>1471</v>
      </c>
      <c r="Q45" s="673"/>
      <c r="R45" s="673"/>
      <c r="S45" s="673" t="s">
        <v>125</v>
      </c>
      <c r="T45" s="685" t="s">
        <v>1207</v>
      </c>
      <c r="U45" s="673"/>
      <c r="V45" s="673"/>
      <c r="W45" s="673"/>
      <c r="X45" s="673"/>
      <c r="Y45" s="673"/>
      <c r="Z45" s="673"/>
      <c r="AA45" s="673" t="s">
        <v>246</v>
      </c>
      <c r="AB45" s="673" t="s">
        <v>143</v>
      </c>
      <c r="AC45" s="674">
        <f t="shared" si="0"/>
        <v>24508.6</v>
      </c>
      <c r="AD45" s="674">
        <f t="shared" si="1"/>
        <v>0</v>
      </c>
      <c r="AE45" s="674">
        <f t="shared" si="2"/>
        <v>0</v>
      </c>
      <c r="AF45" s="674">
        <f t="shared" si="3"/>
        <v>24508.6</v>
      </c>
      <c r="AG45" s="674">
        <f t="shared" si="4"/>
        <v>24508.6</v>
      </c>
      <c r="AH45" s="674">
        <f t="shared" si="5"/>
        <v>0</v>
      </c>
      <c r="AI45" s="674">
        <f t="shared" si="6"/>
        <v>0</v>
      </c>
      <c r="AJ45" s="674">
        <f t="shared" si="7"/>
        <v>0</v>
      </c>
      <c r="AK45" s="674">
        <f t="shared" si="8"/>
        <v>0</v>
      </c>
      <c r="AL45" s="674">
        <f t="shared" si="9"/>
        <v>0</v>
      </c>
      <c r="AM45" s="674">
        <f t="shared" si="10"/>
        <v>24508.6</v>
      </c>
      <c r="AN45" s="674">
        <f t="shared" si="11"/>
        <v>0</v>
      </c>
      <c r="AO45" s="675">
        <f t="shared" si="12"/>
        <v>24508.6</v>
      </c>
      <c r="AP45" s="675">
        <f t="shared" si="13"/>
        <v>24508.6</v>
      </c>
      <c r="AQ45" s="675">
        <f t="shared" si="14"/>
        <v>0</v>
      </c>
      <c r="AR45" s="675">
        <f>Programme_2022!BL45*'Données de référence'!$B$3+Programme_2022!BM45*'Données de référence'!$B$2+Programme_2022!BN45*'Données de référence'!$B$4+Programme_2022!BO45</f>
        <v>0</v>
      </c>
      <c r="AS45" s="675">
        <f t="shared" si="15"/>
        <v>0</v>
      </c>
      <c r="AT45" s="675">
        <f>Programme_2022!BQ45*'Données de référence'!$C$3+Programme_2022!BR45*'Données de référence'!$C$2+Programme_2022!BS45*'Données de référence'!$C$4+Programme_2022!BT45</f>
        <v>0</v>
      </c>
      <c r="AU45" s="675">
        <f t="shared" si="16"/>
        <v>0</v>
      </c>
      <c r="AV45" s="676">
        <f t="shared" si="24"/>
        <v>24508.6</v>
      </c>
      <c r="AW45" s="676">
        <f t="shared" si="25"/>
        <v>0</v>
      </c>
      <c r="AX45" s="675">
        <f>Programme_2022!BV45*'Données de référence'!$D$3+Programme_2022!BW45*'Données de référence'!$D$2+Programme_2022!BX45*'Données de référence'!$D$4+Programme_2022!BY45</f>
        <v>23600</v>
      </c>
      <c r="AY45" s="675">
        <f t="shared" si="17"/>
        <v>0</v>
      </c>
      <c r="AZ45" s="675">
        <f>Programme_2022!CA45*'Données de référence'!$D$3+Programme_2022!CB45*'Données de référence'!$D$2+Programme_2022!CC45*'Données de référence'!$D$4+Programme_2022!CD45</f>
        <v>0</v>
      </c>
      <c r="BA45" s="675">
        <f t="shared" si="18"/>
        <v>0</v>
      </c>
      <c r="BB45" s="675">
        <f>Programme_2022!CF45*'Données de référence'!$D$3+Programme_2022!CG45*'Données de référence'!$D$2+Programme_2022!CH45*'Données de référence'!$D$4+Programme_2022!CI45</f>
        <v>0</v>
      </c>
      <c r="BC45" s="675">
        <f t="shared" si="19"/>
        <v>0</v>
      </c>
      <c r="BD45" s="675">
        <f>Programme_2022!CK45*'Données de référence'!$D$3+Programme_2022!CL45*'Données de référence'!$D$2+Programme_2022!CM45*'Données de référence'!$D$4+Programme_2022!CN45</f>
        <v>0</v>
      </c>
      <c r="BE45" s="675">
        <f t="shared" si="20"/>
        <v>0</v>
      </c>
      <c r="BF45" s="675">
        <f>Programme_2022!CP45*'Données de référence'!$D$3+Programme_2022!CQ45*'Données de référence'!$D$2+Programme_2022!CR45*'Données de référence'!$D$4+Programme_2022!CS45</f>
        <v>0</v>
      </c>
      <c r="BG45" s="675">
        <f t="shared" si="21"/>
        <v>0</v>
      </c>
      <c r="BH45" s="675">
        <f>Programme_2022!CU45*'Données de référence'!$D$3+Programme_2022!CV45*'Données de référence'!$D$2+Programme_2022!CW45*'Données de référence'!$D$4+Programme_2022!CX45</f>
        <v>0</v>
      </c>
      <c r="BI45" s="675">
        <f t="shared" si="22"/>
        <v>0</v>
      </c>
      <c r="BJ45" s="675">
        <f>Programme_2022!CZ45*'Données de référence'!$D$3+Programme_2022!DA45*'Données de référence'!$D$2+Programme_2022!DB45*'Données de référence'!$D$4+Programme_2022!DC45</f>
        <v>0</v>
      </c>
      <c r="BK45" s="675">
        <f t="shared" si="23"/>
        <v>0</v>
      </c>
      <c r="BL45" s="653"/>
      <c r="BM45" s="653"/>
      <c r="BN45" s="653"/>
      <c r="BO45" s="653"/>
      <c r="BP45" s="653"/>
      <c r="BQ45" s="677"/>
      <c r="BR45" s="677"/>
      <c r="BS45" s="677"/>
      <c r="BT45" s="677"/>
      <c r="BU45" s="677"/>
      <c r="BV45" s="678">
        <v>200</v>
      </c>
      <c r="BW45" s="678"/>
      <c r="BX45" s="678"/>
      <c r="BY45" s="678"/>
      <c r="BZ45" s="678"/>
      <c r="CA45" s="679"/>
      <c r="CB45" s="679"/>
      <c r="CC45" s="679"/>
      <c r="CD45" s="679"/>
      <c r="CE45" s="679"/>
      <c r="CF45" s="680"/>
      <c r="CG45" s="680"/>
      <c r="CH45" s="680"/>
      <c r="CI45" s="680"/>
      <c r="CJ45" s="680"/>
      <c r="CK45" s="681"/>
      <c r="CL45" s="681"/>
      <c r="CM45" s="681"/>
      <c r="CN45" s="681"/>
      <c r="CO45" s="681"/>
      <c r="CP45" s="682"/>
      <c r="CQ45" s="682"/>
      <c r="CR45" s="682"/>
      <c r="CS45" s="682"/>
      <c r="CT45" s="682"/>
      <c r="CU45" s="683"/>
      <c r="CV45" s="683"/>
      <c r="CW45" s="683"/>
      <c r="CX45" s="683"/>
      <c r="CY45" s="683"/>
      <c r="CZ45" s="684"/>
      <c r="DA45" s="684"/>
      <c r="DB45" s="684"/>
      <c r="DC45" s="684"/>
      <c r="DD45" s="684"/>
    </row>
    <row r="46" spans="1:108" ht="25" customHeight="1" x14ac:dyDescent="0.3">
      <c r="A46" s="724">
        <v>12</v>
      </c>
      <c r="B46" s="751">
        <v>2</v>
      </c>
      <c r="C46" s="724" t="s">
        <v>339</v>
      </c>
      <c r="D46" s="724" t="s">
        <v>170</v>
      </c>
      <c r="E46" s="724" t="s">
        <v>979</v>
      </c>
      <c r="F46" s="642">
        <v>45</v>
      </c>
      <c r="G46" s="752"/>
      <c r="H46" s="752"/>
      <c r="I46" s="735" t="s">
        <v>980</v>
      </c>
      <c r="J46" s="735" t="s">
        <v>981</v>
      </c>
      <c r="K46" s="735" t="s">
        <v>1473</v>
      </c>
      <c r="L46" s="750"/>
      <c r="M46" s="724"/>
      <c r="N46" s="750" t="s">
        <v>204</v>
      </c>
      <c r="O46" s="642"/>
      <c r="P46" s="642"/>
      <c r="Q46" s="642"/>
      <c r="R46" s="642"/>
      <c r="S46" s="642" t="s">
        <v>1258</v>
      </c>
      <c r="T46" s="643" t="s">
        <v>984</v>
      </c>
      <c r="U46" s="642"/>
      <c r="V46" s="642"/>
      <c r="W46" s="642"/>
      <c r="X46" s="642"/>
      <c r="Y46" s="642"/>
      <c r="Z46" s="642"/>
      <c r="AA46" s="642" t="s">
        <v>985</v>
      </c>
      <c r="AB46" s="529" t="s">
        <v>143</v>
      </c>
      <c r="AC46" s="641">
        <f t="shared" si="0"/>
        <v>29337.625</v>
      </c>
      <c r="AD46" s="641">
        <f t="shared" si="1"/>
        <v>0</v>
      </c>
      <c r="AE46" s="641">
        <f t="shared" si="2"/>
        <v>0</v>
      </c>
      <c r="AF46" s="641">
        <f t="shared" si="3"/>
        <v>29337.625</v>
      </c>
      <c r="AG46" s="641">
        <f t="shared" si="4"/>
        <v>29337.625</v>
      </c>
      <c r="AH46" s="641">
        <f t="shared" si="5"/>
        <v>0</v>
      </c>
      <c r="AI46" s="641">
        <f t="shared" si="6"/>
        <v>0</v>
      </c>
      <c r="AJ46" s="641">
        <f t="shared" si="7"/>
        <v>0</v>
      </c>
      <c r="AK46" s="641">
        <f t="shared" si="8"/>
        <v>0</v>
      </c>
      <c r="AL46" s="641">
        <f t="shared" si="9"/>
        <v>0</v>
      </c>
      <c r="AM46" s="641">
        <f t="shared" si="10"/>
        <v>29337.625</v>
      </c>
      <c r="AN46" s="641">
        <f t="shared" si="11"/>
        <v>0</v>
      </c>
      <c r="AO46" s="634">
        <f t="shared" si="12"/>
        <v>29337.625</v>
      </c>
      <c r="AP46" s="634">
        <f t="shared" si="13"/>
        <v>29337.625</v>
      </c>
      <c r="AQ46" s="634">
        <f t="shared" si="14"/>
        <v>0</v>
      </c>
      <c r="AR46" s="634">
        <f>Programme_2022!BL46*'Données de référence'!$B$3+Programme_2022!BM46*'Données de référence'!$B$2+Programme_2022!BN46*'Données de référence'!$B$4+Programme_2022!BO46</f>
        <v>0</v>
      </c>
      <c r="AS46" s="634">
        <f t="shared" si="15"/>
        <v>0</v>
      </c>
      <c r="AT46" s="634">
        <f>Programme_2022!BQ46*'Données de référence'!$C$3+Programme_2022!BR46*'Données de référence'!$C$2+Programme_2022!BS46*'Données de référence'!$C$4+Programme_2022!BT46</f>
        <v>0</v>
      </c>
      <c r="AU46" s="634">
        <f t="shared" si="16"/>
        <v>0</v>
      </c>
      <c r="AV46" s="635">
        <f t="shared" si="24"/>
        <v>29337.625</v>
      </c>
      <c r="AW46" s="635">
        <f t="shared" si="25"/>
        <v>0</v>
      </c>
      <c r="AX46" s="634">
        <f>Programme_2022!BV46*'Données de référence'!$D$3+Programme_2022!BW46*'Données de référence'!$D$2+Programme_2022!BX46*'Données de référence'!$D$4+Programme_2022!BY46</f>
        <v>23600</v>
      </c>
      <c r="AY46" s="634">
        <f t="shared" si="17"/>
        <v>0</v>
      </c>
      <c r="AZ46" s="634">
        <f>Programme_2022!CA46*'Données de référence'!$D$3+Programme_2022!CB46*'Données de référence'!$D$2+Programme_2022!CC46*'Données de référence'!$D$4+Programme_2022!CD46</f>
        <v>4650</v>
      </c>
      <c r="BA46" s="634">
        <f t="shared" si="18"/>
        <v>0</v>
      </c>
      <c r="BB46" s="634">
        <f>Programme_2022!CF46*'Données de référence'!$D$3+Programme_2022!CG46*'Données de référence'!$D$2+Programme_2022!CH46*'Données de référence'!$D$4+Programme_2022!CI46</f>
        <v>0</v>
      </c>
      <c r="BC46" s="634">
        <f t="shared" si="19"/>
        <v>0</v>
      </c>
      <c r="BD46" s="634">
        <f>Programme_2022!CK46*'Données de référence'!$D$3+Programme_2022!CL46*'Données de référence'!$D$2+Programme_2022!CM46*'Données de référence'!$D$4+Programme_2022!CN46</f>
        <v>0</v>
      </c>
      <c r="BE46" s="634">
        <f t="shared" si="20"/>
        <v>0</v>
      </c>
      <c r="BF46" s="634">
        <f>Programme_2022!CP46*'Données de référence'!$D$3+Programme_2022!CQ46*'Données de référence'!$D$2+Programme_2022!CR46*'Données de référence'!$D$4+Programme_2022!CS46</f>
        <v>0</v>
      </c>
      <c r="BG46" s="634">
        <f t="shared" si="21"/>
        <v>0</v>
      </c>
      <c r="BH46" s="634">
        <f>Programme_2022!CU46*'Données de référence'!$D$3+Programme_2022!CV46*'Données de référence'!$D$2+Programme_2022!CW46*'Données de référence'!$D$4+Programme_2022!CX46</f>
        <v>0</v>
      </c>
      <c r="BI46" s="634">
        <f t="shared" si="22"/>
        <v>0</v>
      </c>
      <c r="BJ46" s="634">
        <f>Programme_2022!CZ46*'Données de référence'!$D$3+Programme_2022!DA46*'Données de référence'!$D$2+Programme_2022!DB46*'Données de référence'!$D$4+Programme_2022!DC46</f>
        <v>0</v>
      </c>
      <c r="BK46" s="634">
        <f t="shared" si="23"/>
        <v>0</v>
      </c>
      <c r="BL46" s="636"/>
      <c r="BM46" s="636"/>
      <c r="BN46" s="636"/>
      <c r="BO46" s="636"/>
      <c r="BP46" s="636"/>
      <c r="BQ46" s="623"/>
      <c r="BR46" s="623"/>
      <c r="BS46" s="623"/>
      <c r="BT46" s="623"/>
      <c r="BU46" s="623"/>
      <c r="BV46" s="624">
        <v>200</v>
      </c>
      <c r="BW46" s="624"/>
      <c r="BX46" s="624"/>
      <c r="BY46" s="624"/>
      <c r="BZ46" s="624"/>
      <c r="CA46" s="625">
        <v>15</v>
      </c>
      <c r="CB46" s="625">
        <v>15</v>
      </c>
      <c r="CC46" s="625"/>
      <c r="CD46" s="625"/>
      <c r="CE46" s="625"/>
      <c r="CF46" s="626"/>
      <c r="CG46" s="626"/>
      <c r="CH46" s="626"/>
      <c r="CI46" s="626"/>
      <c r="CJ46" s="626"/>
      <c r="CK46" s="627"/>
      <c r="CL46" s="627"/>
      <c r="CM46" s="627"/>
      <c r="CN46" s="627"/>
      <c r="CO46" s="627"/>
      <c r="CP46" s="628"/>
      <c r="CQ46" s="628"/>
      <c r="CR46" s="628"/>
      <c r="CS46" s="628"/>
      <c r="CT46" s="628"/>
      <c r="CU46" s="629"/>
      <c r="CV46" s="629"/>
      <c r="CW46" s="629"/>
      <c r="CX46" s="629"/>
      <c r="CY46" s="629"/>
      <c r="CZ46" s="630"/>
      <c r="DA46" s="630"/>
      <c r="DB46" s="630"/>
      <c r="DC46" s="630"/>
      <c r="DD46" s="630"/>
    </row>
    <row r="47" spans="1:108" s="335" customFormat="1" ht="77.25" customHeight="1" x14ac:dyDescent="0.3">
      <c r="A47" s="642">
        <v>15</v>
      </c>
      <c r="B47" s="529">
        <v>3</v>
      </c>
      <c r="C47" s="642" t="s">
        <v>354</v>
      </c>
      <c r="D47" s="642" t="s">
        <v>98</v>
      </c>
      <c r="E47" s="642" t="s">
        <v>175</v>
      </c>
      <c r="F47" s="642">
        <v>46</v>
      </c>
      <c r="G47" s="529" t="s">
        <v>840</v>
      </c>
      <c r="H47" s="529"/>
      <c r="I47" s="565" t="s">
        <v>1259</v>
      </c>
      <c r="J47" s="565" t="s">
        <v>719</v>
      </c>
      <c r="K47" s="744" t="s">
        <v>1524</v>
      </c>
      <c r="L47" s="639" t="s">
        <v>103</v>
      </c>
      <c r="M47" s="529" t="s">
        <v>1260</v>
      </c>
      <c r="N47" s="639" t="s">
        <v>104</v>
      </c>
      <c r="O47" s="644" t="s">
        <v>116</v>
      </c>
      <c r="P47" s="568" t="s">
        <v>1261</v>
      </c>
      <c r="Q47" s="529"/>
      <c r="R47" s="521"/>
      <c r="S47" s="529" t="s">
        <v>107</v>
      </c>
      <c r="T47" s="633" t="s">
        <v>1262</v>
      </c>
      <c r="U47" s="530"/>
      <c r="V47" s="530"/>
      <c r="X47" s="531"/>
      <c r="Y47" s="529"/>
      <c r="Z47" s="529"/>
      <c r="AA47" s="651" t="s">
        <v>988</v>
      </c>
      <c r="AB47" s="529" t="s">
        <v>1212</v>
      </c>
      <c r="AC47" s="641">
        <f t="shared" si="0"/>
        <v>179343.84499999997</v>
      </c>
      <c r="AD47" s="641">
        <f t="shared" si="1"/>
        <v>0</v>
      </c>
      <c r="AE47" s="641">
        <f t="shared" si="2"/>
        <v>14793.520000000002</v>
      </c>
      <c r="AF47" s="641">
        <f t="shared" si="3"/>
        <v>164550.32499999998</v>
      </c>
      <c r="AG47" s="641">
        <f t="shared" si="4"/>
        <v>179343.84499999997</v>
      </c>
      <c r="AH47" s="641">
        <f t="shared" si="5"/>
        <v>0</v>
      </c>
      <c r="AI47" s="641">
        <f t="shared" si="6"/>
        <v>0</v>
      </c>
      <c r="AJ47" s="641">
        <f t="shared" si="7"/>
        <v>0</v>
      </c>
      <c r="AK47" s="641">
        <f t="shared" si="8"/>
        <v>14793.520000000002</v>
      </c>
      <c r="AL47" s="641">
        <f t="shared" si="9"/>
        <v>0</v>
      </c>
      <c r="AM47" s="641">
        <f t="shared" si="10"/>
        <v>164550.32499999998</v>
      </c>
      <c r="AN47" s="641">
        <f t="shared" si="11"/>
        <v>0</v>
      </c>
      <c r="AO47" s="634">
        <f t="shared" si="12"/>
        <v>183042.22499999998</v>
      </c>
      <c r="AP47" s="634">
        <f t="shared" si="13"/>
        <v>183042.22499999998</v>
      </c>
      <c r="AQ47" s="634">
        <f t="shared" si="14"/>
        <v>0</v>
      </c>
      <c r="AR47" s="634">
        <f>Programme_2022!BL47*'Données de référence'!$B$3+Programme_2022!BM47*'Données de référence'!$B$2+Programme_2022!BN47*'Données de référence'!$B$4+Programme_2022!BO47</f>
        <v>0</v>
      </c>
      <c r="AS47" s="634">
        <f t="shared" si="15"/>
        <v>0</v>
      </c>
      <c r="AT47" s="634">
        <f>Programme_2022!BQ47*'Données de référence'!$C$3+Programme_2022!BR47*'Données de référence'!$C$2+Programme_2022!BS47*'Données de référence'!$C$4+Programme_2022!BT47</f>
        <v>18491.900000000001</v>
      </c>
      <c r="AU47" s="634">
        <f t="shared" si="16"/>
        <v>0</v>
      </c>
      <c r="AV47" s="635">
        <f t="shared" si="24"/>
        <v>164550.32499999998</v>
      </c>
      <c r="AW47" s="635">
        <f t="shared" si="25"/>
        <v>0</v>
      </c>
      <c r="AX47" s="634">
        <f>Programme_2022!BV47*'Données de référence'!$D$3+Programme_2022!BW47*'Données de référence'!$D$2+Programme_2022!BX47*'Données de référence'!$D$4+Programme_2022!BY47</f>
        <v>0</v>
      </c>
      <c r="AY47" s="634">
        <f t="shared" si="17"/>
        <v>0</v>
      </c>
      <c r="AZ47" s="634">
        <f>Programme_2022!CA47*'Données de référence'!$D$3+Programme_2022!CB47*'Données de référence'!$D$2+Programme_2022!CC47*'Données de référence'!$D$4+Programme_2022!CD47</f>
        <v>23600</v>
      </c>
      <c r="BA47" s="634">
        <f t="shared" si="18"/>
        <v>0</v>
      </c>
      <c r="BB47" s="634">
        <f>Programme_2022!CF47*'Données de référence'!$D$3+Programme_2022!CG47*'Données de référence'!$D$2+Programme_2022!CH47*'Données de référence'!$D$4+Programme_2022!CI47</f>
        <v>88900</v>
      </c>
      <c r="BC47" s="634">
        <f t="shared" si="19"/>
        <v>0</v>
      </c>
      <c r="BD47" s="634">
        <f>Programme_2022!CK47*'Données de référence'!$D$3+Programme_2022!CL47*'Données de référence'!$D$2+Programme_2022!CM47*'Données de référence'!$D$4+Programme_2022!CN47</f>
        <v>45950</v>
      </c>
      <c r="BE47" s="634">
        <f t="shared" si="20"/>
        <v>0</v>
      </c>
      <c r="BF47" s="634">
        <f>Programme_2022!CP47*'Données de référence'!$D$3+Programme_2022!CQ47*'Données de référence'!$D$2+Programme_2022!CR47*'Données de référence'!$D$4+Programme_2022!CS47</f>
        <v>0</v>
      </c>
      <c r="BG47" s="634">
        <f t="shared" si="21"/>
        <v>0</v>
      </c>
      <c r="BH47" s="634">
        <f>Programme_2022!CU47*'Données de référence'!$D$3+Programme_2022!CV47*'Données de référence'!$D$2+Programme_2022!CW47*'Données de référence'!$D$4+Programme_2022!CX47</f>
        <v>0</v>
      </c>
      <c r="BI47" s="634">
        <f t="shared" si="22"/>
        <v>0</v>
      </c>
      <c r="BJ47" s="634">
        <f>Programme_2022!CZ47*'Données de référence'!$D$3+Programme_2022!DA47*'Données de référence'!$D$2+Programme_2022!DB47*'Données de référence'!$D$4+Programme_2022!DC47</f>
        <v>0</v>
      </c>
      <c r="BK47" s="634">
        <f t="shared" si="23"/>
        <v>0</v>
      </c>
      <c r="BL47" s="636"/>
      <c r="BM47" s="636"/>
      <c r="BN47" s="636"/>
      <c r="BO47" s="636"/>
      <c r="BP47" s="636"/>
      <c r="BQ47" s="623">
        <v>50</v>
      </c>
      <c r="BR47" s="623">
        <v>60</v>
      </c>
      <c r="BS47" s="623">
        <v>50</v>
      </c>
      <c r="BT47" s="623">
        <v>4000</v>
      </c>
      <c r="BU47" s="623"/>
      <c r="BV47" s="624"/>
      <c r="BW47" s="624"/>
      <c r="BX47" s="624"/>
      <c r="BY47" s="624"/>
      <c r="BZ47" s="624"/>
      <c r="CA47" s="625">
        <v>200</v>
      </c>
      <c r="CB47" s="625"/>
      <c r="CC47" s="625"/>
      <c r="CD47" s="625"/>
      <c r="CE47" s="625"/>
      <c r="CF47" s="693">
        <v>400</v>
      </c>
      <c r="CG47" s="626"/>
      <c r="CH47" s="626">
        <v>300</v>
      </c>
      <c r="CI47" s="626">
        <v>15000</v>
      </c>
      <c r="CJ47" s="626"/>
      <c r="CK47" s="627">
        <v>50</v>
      </c>
      <c r="CL47" s="627"/>
      <c r="CM47" s="627">
        <v>450</v>
      </c>
      <c r="CN47" s="627"/>
      <c r="CO47" s="627"/>
      <c r="CP47" s="628"/>
      <c r="CQ47" s="628"/>
      <c r="CR47" s="628"/>
      <c r="CS47" s="628"/>
      <c r="CT47" s="628"/>
      <c r="CU47" s="629"/>
      <c r="CV47" s="629"/>
      <c r="CW47" s="629"/>
      <c r="CX47" s="629"/>
      <c r="CY47" s="629"/>
      <c r="CZ47" s="630"/>
      <c r="DA47" s="630"/>
      <c r="DB47" s="630"/>
      <c r="DC47" s="630"/>
      <c r="DD47" s="630"/>
    </row>
    <row r="48" spans="1:108" s="335" customFormat="1" ht="53.25" customHeight="1" x14ac:dyDescent="0.3">
      <c r="A48" s="642">
        <v>15</v>
      </c>
      <c r="B48" s="529">
        <v>3</v>
      </c>
      <c r="C48" s="642" t="s">
        <v>354</v>
      </c>
      <c r="D48" s="642" t="s">
        <v>214</v>
      </c>
      <c r="E48" s="642" t="s">
        <v>175</v>
      </c>
      <c r="F48" s="642">
        <v>47</v>
      </c>
      <c r="G48" s="529" t="s">
        <v>840</v>
      </c>
      <c r="H48" s="529"/>
      <c r="I48" s="561" t="s">
        <v>721</v>
      </c>
      <c r="J48" s="745" t="s">
        <v>1263</v>
      </c>
      <c r="K48" s="745" t="s">
        <v>1264</v>
      </c>
      <c r="L48" s="529" t="s">
        <v>114</v>
      </c>
      <c r="M48" s="529" t="s">
        <v>1260</v>
      </c>
      <c r="N48" s="529" t="s">
        <v>204</v>
      </c>
      <c r="O48" s="529" t="s">
        <v>165</v>
      </c>
      <c r="P48" s="529" t="s">
        <v>1265</v>
      </c>
      <c r="Q48" s="652"/>
      <c r="R48" s="652"/>
      <c r="S48" s="650" t="s">
        <v>155</v>
      </c>
      <c r="T48" s="633" t="s">
        <v>1207</v>
      </c>
      <c r="U48" s="529"/>
      <c r="V48" s="529"/>
      <c r="W48" s="529"/>
      <c r="X48" s="529"/>
      <c r="Y48" s="529"/>
      <c r="Z48" s="529"/>
      <c r="AA48" s="651" t="s">
        <v>726</v>
      </c>
      <c r="AB48" s="529" t="s">
        <v>1212</v>
      </c>
      <c r="AC48" s="641">
        <f t="shared" si="0"/>
        <v>67012.149999999994</v>
      </c>
      <c r="AD48" s="641">
        <f t="shared" si="1"/>
        <v>0</v>
      </c>
      <c r="AE48" s="641">
        <f t="shared" si="2"/>
        <v>15606.400000000001</v>
      </c>
      <c r="AF48" s="641">
        <f t="shared" si="3"/>
        <v>51405.75</v>
      </c>
      <c r="AG48" s="641">
        <f t="shared" si="4"/>
        <v>67012.149999999994</v>
      </c>
      <c r="AH48" s="641">
        <f t="shared" si="5"/>
        <v>0</v>
      </c>
      <c r="AI48" s="641">
        <f t="shared" si="6"/>
        <v>0</v>
      </c>
      <c r="AJ48" s="641">
        <f t="shared" si="7"/>
        <v>0</v>
      </c>
      <c r="AK48" s="641">
        <f t="shared" si="8"/>
        <v>15606.400000000001</v>
      </c>
      <c r="AL48" s="641">
        <f t="shared" si="9"/>
        <v>0</v>
      </c>
      <c r="AM48" s="641">
        <f t="shared" si="10"/>
        <v>51405.75</v>
      </c>
      <c r="AN48" s="641">
        <f t="shared" si="11"/>
        <v>0</v>
      </c>
      <c r="AO48" s="634">
        <f t="shared" si="12"/>
        <v>70913.75</v>
      </c>
      <c r="AP48" s="634">
        <f t="shared" si="13"/>
        <v>70913.75</v>
      </c>
      <c r="AQ48" s="634">
        <f t="shared" si="14"/>
        <v>0</v>
      </c>
      <c r="AR48" s="634">
        <f>Programme_2022!BL48*'Données de référence'!$B$3+Programme_2022!BM48*'Données de référence'!$B$2+Programme_2022!BN48*'Données de référence'!$B$4+Programme_2022!BO48</f>
        <v>0</v>
      </c>
      <c r="AS48" s="634">
        <f t="shared" si="15"/>
        <v>0</v>
      </c>
      <c r="AT48" s="634">
        <f>Programme_2022!BQ48*'Données de référence'!$C$3+Programme_2022!BR48*'Données de référence'!$C$2+Programme_2022!BS48*'Données de référence'!$C$4+Programme_2022!BT48</f>
        <v>19508</v>
      </c>
      <c r="AU48" s="634">
        <f t="shared" si="16"/>
        <v>0</v>
      </c>
      <c r="AV48" s="635">
        <f t="shared" si="24"/>
        <v>51405.75</v>
      </c>
      <c r="AW48" s="635">
        <f t="shared" si="25"/>
        <v>0</v>
      </c>
      <c r="AX48" s="634">
        <f>Programme_2022!BV48*'Données de référence'!$D$3+Programme_2022!BW48*'Données de référence'!$D$2+Programme_2022!BX48*'Données de référence'!$D$4+Programme_2022!BY48</f>
        <v>0</v>
      </c>
      <c r="AY48" s="634">
        <f t="shared" si="17"/>
        <v>0</v>
      </c>
      <c r="AZ48" s="634">
        <f>Programme_2022!CA48*'Données de référence'!$D$3+Programme_2022!CB48*'Données de référence'!$D$2+Programme_2022!CC48*'Données de référence'!$D$4+Programme_2022!CD48</f>
        <v>0</v>
      </c>
      <c r="BA48" s="634">
        <f t="shared" si="18"/>
        <v>0</v>
      </c>
      <c r="BB48" s="634">
        <f>Programme_2022!CF48*'Données de référence'!$D$3+Programme_2022!CG48*'Données de référence'!$D$2+Programme_2022!CH48*'Données de référence'!$D$4+Programme_2022!CI48</f>
        <v>49500</v>
      </c>
      <c r="BC48" s="634">
        <f t="shared" si="19"/>
        <v>0</v>
      </c>
      <c r="BD48" s="634">
        <f>Programme_2022!CK48*'Données de référence'!$D$3+Programme_2022!CL48*'Données de référence'!$D$2+Programme_2022!CM48*'Données de référence'!$D$4+Programme_2022!CN48</f>
        <v>0</v>
      </c>
      <c r="BE48" s="634">
        <f t="shared" si="20"/>
        <v>0</v>
      </c>
      <c r="BF48" s="634">
        <f>Programme_2022!CP48*'Données de référence'!$D$3+Programme_2022!CQ48*'Données de référence'!$D$2+Programme_2022!CR48*'Données de référence'!$D$4+Programme_2022!CS48</f>
        <v>0</v>
      </c>
      <c r="BG48" s="634">
        <f t="shared" si="21"/>
        <v>0</v>
      </c>
      <c r="BH48" s="634">
        <f>Programme_2022!CU48*'Données de référence'!$D$3+Programme_2022!CV48*'Données de référence'!$D$2+Programme_2022!CW48*'Données de référence'!$D$4+Programme_2022!CX48</f>
        <v>0</v>
      </c>
      <c r="BI48" s="634">
        <f t="shared" si="22"/>
        <v>0</v>
      </c>
      <c r="BJ48" s="634">
        <f>Programme_2022!CZ48*'Données de référence'!$D$3+Programme_2022!DA48*'Données de référence'!$D$2+Programme_2022!DB48*'Données de référence'!$D$4+Programme_2022!DC48</f>
        <v>0</v>
      </c>
      <c r="BK48" s="634">
        <f t="shared" si="23"/>
        <v>0</v>
      </c>
      <c r="BL48" s="636"/>
      <c r="BM48" s="636"/>
      <c r="BN48" s="636"/>
      <c r="BO48" s="636"/>
      <c r="BP48" s="636"/>
      <c r="BQ48" s="623">
        <v>80</v>
      </c>
      <c r="BR48" s="623">
        <v>80</v>
      </c>
      <c r="BS48" s="623"/>
      <c r="BT48" s="623">
        <v>3000</v>
      </c>
      <c r="BU48" s="623"/>
      <c r="BV48" s="624"/>
      <c r="BW48" s="624"/>
      <c r="BX48" s="624"/>
      <c r="BY48" s="624"/>
      <c r="BZ48" s="624"/>
      <c r="CA48" s="625"/>
      <c r="CB48" s="625"/>
      <c r="CC48" s="625"/>
      <c r="CD48" s="625"/>
      <c r="CE48" s="625"/>
      <c r="CF48" s="693">
        <v>250</v>
      </c>
      <c r="CG48" s="626"/>
      <c r="CH48" s="626"/>
      <c r="CI48" s="626">
        <v>20000</v>
      </c>
      <c r="CJ48" s="626"/>
      <c r="CK48" s="627"/>
      <c r="CL48" s="627"/>
      <c r="CM48" s="627"/>
      <c r="CN48" s="627"/>
      <c r="CO48" s="627"/>
      <c r="CP48" s="628"/>
      <c r="CQ48" s="628"/>
      <c r="CR48" s="628"/>
      <c r="CS48" s="628"/>
      <c r="CT48" s="628"/>
      <c r="CU48" s="629"/>
      <c r="CV48" s="629"/>
      <c r="CW48" s="629"/>
      <c r="CX48" s="629"/>
      <c r="CY48" s="629"/>
      <c r="CZ48" s="630"/>
      <c r="DA48" s="630"/>
      <c r="DB48" s="630"/>
      <c r="DC48" s="630"/>
      <c r="DD48" s="630"/>
    </row>
    <row r="49" spans="1:108" s="335" customFormat="1" ht="42.75" customHeight="1" x14ac:dyDescent="0.3">
      <c r="A49" s="642">
        <v>15</v>
      </c>
      <c r="B49" s="529">
        <v>3</v>
      </c>
      <c r="C49" s="642" t="s">
        <v>354</v>
      </c>
      <c r="D49" s="642" t="s">
        <v>214</v>
      </c>
      <c r="E49" s="642" t="s">
        <v>175</v>
      </c>
      <c r="F49" s="722">
        <v>48</v>
      </c>
      <c r="G49" s="529" t="s">
        <v>840</v>
      </c>
      <c r="H49" s="529"/>
      <c r="I49" s="565" t="s">
        <v>727</v>
      </c>
      <c r="J49" s="565" t="s">
        <v>361</v>
      </c>
      <c r="K49" s="561" t="s">
        <v>1266</v>
      </c>
      <c r="L49" s="639" t="s">
        <v>103</v>
      </c>
      <c r="M49" s="639"/>
      <c r="N49" s="639" t="s">
        <v>104</v>
      </c>
      <c r="O49" s="644" t="s">
        <v>116</v>
      </c>
      <c r="P49" s="529"/>
      <c r="Q49" s="652"/>
      <c r="R49" s="652"/>
      <c r="S49" s="650" t="s">
        <v>125</v>
      </c>
      <c r="T49" s="633" t="s">
        <v>1190</v>
      </c>
      <c r="U49" s="529"/>
      <c r="V49" s="529"/>
      <c r="W49" s="529"/>
      <c r="X49" s="529"/>
      <c r="Y49" s="529"/>
      <c r="Z49" s="529"/>
      <c r="AA49" s="651" t="s">
        <v>345</v>
      </c>
      <c r="AB49" s="529" t="s">
        <v>143</v>
      </c>
      <c r="AC49" s="641">
        <f t="shared" si="0"/>
        <v>82913.84</v>
      </c>
      <c r="AD49" s="641">
        <f t="shared" si="1"/>
        <v>0</v>
      </c>
      <c r="AE49" s="641">
        <f t="shared" si="2"/>
        <v>0</v>
      </c>
      <c r="AF49" s="641">
        <f t="shared" si="3"/>
        <v>82913.84</v>
      </c>
      <c r="AG49" s="641">
        <f t="shared" si="4"/>
        <v>82913.84</v>
      </c>
      <c r="AH49" s="641">
        <f t="shared" si="5"/>
        <v>0</v>
      </c>
      <c r="AI49" s="641">
        <f t="shared" si="6"/>
        <v>0</v>
      </c>
      <c r="AJ49" s="641">
        <f t="shared" si="7"/>
        <v>0</v>
      </c>
      <c r="AK49" s="641">
        <f t="shared" si="8"/>
        <v>0</v>
      </c>
      <c r="AL49" s="641">
        <f t="shared" si="9"/>
        <v>0</v>
      </c>
      <c r="AM49" s="641">
        <f t="shared" si="10"/>
        <v>82913.84</v>
      </c>
      <c r="AN49" s="641">
        <f t="shared" si="11"/>
        <v>0</v>
      </c>
      <c r="AO49" s="634">
        <f t="shared" si="12"/>
        <v>82913.84</v>
      </c>
      <c r="AP49" s="634">
        <f t="shared" si="13"/>
        <v>82913.84</v>
      </c>
      <c r="AQ49" s="634">
        <f t="shared" si="14"/>
        <v>0</v>
      </c>
      <c r="AR49" s="634">
        <f>Programme_2022!BL49*'Données de référence'!$B$3+Programme_2022!BM49*'Données de référence'!$B$2+Programme_2022!BN49*'Données de référence'!$B$4+Programme_2022!BO49</f>
        <v>0</v>
      </c>
      <c r="AS49" s="634">
        <f t="shared" si="15"/>
        <v>0</v>
      </c>
      <c r="AT49" s="634">
        <f>Programme_2022!BQ49*'Données de référence'!$C$3+Programme_2022!BR49*'Données de référence'!$C$2+Programme_2022!BS49*'Données de référence'!$C$4+Programme_2022!BT49</f>
        <v>0</v>
      </c>
      <c r="AU49" s="634">
        <f t="shared" si="16"/>
        <v>0</v>
      </c>
      <c r="AV49" s="635">
        <f t="shared" si="24"/>
        <v>82913.84</v>
      </c>
      <c r="AW49" s="635">
        <f t="shared" si="25"/>
        <v>0</v>
      </c>
      <c r="AX49" s="634">
        <f>Programme_2022!BV49*'Données de référence'!$D$3+Programme_2022!BW49*'Données de référence'!$D$2+Programme_2022!BX49*'Données de référence'!$D$4+Programme_2022!BY49</f>
        <v>0</v>
      </c>
      <c r="AY49" s="634">
        <f t="shared" si="17"/>
        <v>0</v>
      </c>
      <c r="AZ49" s="634">
        <f>Programme_2022!CA49*'Données de référence'!$D$3+Programme_2022!CB49*'Données de référence'!$D$2+Programme_2022!CC49*'Données de référence'!$D$4+Programme_2022!CD49</f>
        <v>9440</v>
      </c>
      <c r="BA49" s="634">
        <f t="shared" si="18"/>
        <v>0</v>
      </c>
      <c r="BB49" s="634">
        <f>Programme_2022!CF49*'Données de référence'!$D$3+Programme_2022!CG49*'Données de référence'!$D$2+Programme_2022!CH49*'Données de référence'!$D$4+Programme_2022!CI49</f>
        <v>70400</v>
      </c>
      <c r="BC49" s="634">
        <f t="shared" si="19"/>
        <v>0</v>
      </c>
      <c r="BD49" s="634">
        <f>Programme_2022!CK49*'Données de référence'!$D$3+Programme_2022!CL49*'Données de référence'!$D$2+Programme_2022!CM49*'Données de référence'!$D$4+Programme_2022!CN49</f>
        <v>0</v>
      </c>
      <c r="BE49" s="634">
        <f t="shared" si="20"/>
        <v>0</v>
      </c>
      <c r="BF49" s="634">
        <f>Programme_2022!CP49*'Données de référence'!$D$3+Programme_2022!CQ49*'Données de référence'!$D$2+Programme_2022!CR49*'Données de référence'!$D$4+Programme_2022!CS49</f>
        <v>0</v>
      </c>
      <c r="BG49" s="634">
        <f t="shared" si="21"/>
        <v>0</v>
      </c>
      <c r="BH49" s="634">
        <f>Programme_2022!CU49*'Données de référence'!$D$3+Programme_2022!CV49*'Données de référence'!$D$2+Programme_2022!CW49*'Données de référence'!$D$4+Programme_2022!CX49</f>
        <v>0</v>
      </c>
      <c r="BI49" s="634">
        <f t="shared" si="22"/>
        <v>0</v>
      </c>
      <c r="BJ49" s="634">
        <f>Programme_2022!CZ49*'Données de référence'!$D$3+Programme_2022!DA49*'Données de référence'!$D$2+Programme_2022!DB49*'Données de référence'!$D$4+Programme_2022!DC49</f>
        <v>0</v>
      </c>
      <c r="BK49" s="634">
        <f t="shared" si="23"/>
        <v>0</v>
      </c>
      <c r="BL49" s="636"/>
      <c r="BM49" s="636"/>
      <c r="BN49" s="636"/>
      <c r="BO49" s="636"/>
      <c r="BP49" s="636"/>
      <c r="BQ49" s="623"/>
      <c r="BR49" s="623"/>
      <c r="BS49" s="623"/>
      <c r="BT49" s="623"/>
      <c r="BU49" s="623"/>
      <c r="BV49" s="624"/>
      <c r="BW49" s="624"/>
      <c r="BX49" s="624"/>
      <c r="BY49" s="624"/>
      <c r="BZ49" s="624"/>
      <c r="CA49" s="625">
        <v>80</v>
      </c>
      <c r="CB49" s="625"/>
      <c r="CC49" s="625"/>
      <c r="CD49" s="625"/>
      <c r="CE49" s="625"/>
      <c r="CF49" s="626">
        <v>300</v>
      </c>
      <c r="CG49" s="626"/>
      <c r="CH49" s="626"/>
      <c r="CI49" s="626">
        <v>35000</v>
      </c>
      <c r="CJ49" s="626"/>
      <c r="CK49" s="627"/>
      <c r="CL49" s="627"/>
      <c r="CM49" s="627"/>
      <c r="CN49" s="627"/>
      <c r="CO49" s="627"/>
      <c r="CP49" s="628"/>
      <c r="CQ49" s="628"/>
      <c r="CR49" s="628"/>
      <c r="CS49" s="628"/>
      <c r="CT49" s="628"/>
      <c r="CU49" s="629"/>
      <c r="CV49" s="629"/>
      <c r="CW49" s="629"/>
      <c r="CX49" s="629"/>
      <c r="CY49" s="629"/>
      <c r="CZ49" s="630"/>
      <c r="DA49" s="630"/>
      <c r="DB49" s="630"/>
      <c r="DC49" s="630"/>
      <c r="DD49" s="630"/>
    </row>
    <row r="50" spans="1:108" s="335" customFormat="1" ht="45" customHeight="1" x14ac:dyDescent="0.3">
      <c r="A50" s="642">
        <v>15</v>
      </c>
      <c r="B50" s="529">
        <v>3</v>
      </c>
      <c r="C50" s="642" t="s">
        <v>354</v>
      </c>
      <c r="D50" s="642" t="s">
        <v>214</v>
      </c>
      <c r="E50" s="642" t="s">
        <v>175</v>
      </c>
      <c r="F50" s="642">
        <v>49</v>
      </c>
      <c r="G50" s="529" t="s">
        <v>840</v>
      </c>
      <c r="H50" s="529"/>
      <c r="I50" s="561" t="s">
        <v>994</v>
      </c>
      <c r="J50" s="561" t="s">
        <v>995</v>
      </c>
      <c r="K50" s="561" t="s">
        <v>1267</v>
      </c>
      <c r="L50" s="529" t="s">
        <v>114</v>
      </c>
      <c r="M50" s="529" t="s">
        <v>1260</v>
      </c>
      <c r="N50" s="529" t="s">
        <v>115</v>
      </c>
      <c r="O50" s="644" t="s">
        <v>116</v>
      </c>
      <c r="P50" s="529" t="s">
        <v>1268</v>
      </c>
      <c r="Q50" s="652"/>
      <c r="R50" s="652"/>
      <c r="S50" s="650" t="s">
        <v>107</v>
      </c>
      <c r="T50" s="633" t="s">
        <v>1219</v>
      </c>
      <c r="U50" s="529"/>
      <c r="V50" s="633"/>
      <c r="W50" s="529"/>
      <c r="X50" s="529"/>
      <c r="Y50" s="529"/>
      <c r="Z50" s="529"/>
      <c r="AA50" s="651" t="s">
        <v>998</v>
      </c>
      <c r="AB50" s="529" t="s">
        <v>1212</v>
      </c>
      <c r="AC50" s="641">
        <f t="shared" si="0"/>
        <v>63055.275000000001</v>
      </c>
      <c r="AD50" s="641">
        <f t="shared" si="1"/>
        <v>0</v>
      </c>
      <c r="AE50" s="641">
        <f t="shared" si="2"/>
        <v>6612.8</v>
      </c>
      <c r="AF50" s="641">
        <f t="shared" si="3"/>
        <v>56442.474999999999</v>
      </c>
      <c r="AG50" s="641">
        <f t="shared" si="4"/>
        <v>63055.275000000001</v>
      </c>
      <c r="AH50" s="641">
        <f t="shared" si="5"/>
        <v>0</v>
      </c>
      <c r="AI50" s="641">
        <f t="shared" si="6"/>
        <v>0</v>
      </c>
      <c r="AJ50" s="641">
        <f t="shared" si="7"/>
        <v>0</v>
      </c>
      <c r="AK50" s="641">
        <f t="shared" si="8"/>
        <v>6612.8</v>
      </c>
      <c r="AL50" s="641">
        <f t="shared" si="9"/>
        <v>0</v>
      </c>
      <c r="AM50" s="641">
        <f t="shared" si="10"/>
        <v>56442.474999999999</v>
      </c>
      <c r="AN50" s="641">
        <f t="shared" si="11"/>
        <v>0</v>
      </c>
      <c r="AO50" s="634">
        <f t="shared" si="12"/>
        <v>64708.474999999999</v>
      </c>
      <c r="AP50" s="634">
        <f t="shared" si="13"/>
        <v>64708.474999999999</v>
      </c>
      <c r="AQ50" s="634">
        <f t="shared" si="14"/>
        <v>0</v>
      </c>
      <c r="AR50" s="634">
        <f>Programme_2022!BL50*'Données de référence'!$B$3+Programme_2022!BM50*'Données de référence'!$B$2+Programme_2022!BN50*'Données de référence'!$B$4+Programme_2022!BO50</f>
        <v>0</v>
      </c>
      <c r="AS50" s="634">
        <f t="shared" si="15"/>
        <v>0</v>
      </c>
      <c r="AT50" s="634">
        <f>Programme_2022!BQ50*'Données de référence'!$C$3+Programme_2022!BR50*'Données de référence'!$C$2+Programme_2022!BS50*'Données de référence'!$C$4+Programme_2022!BT50</f>
        <v>8266</v>
      </c>
      <c r="AU50" s="634">
        <f t="shared" si="16"/>
        <v>0</v>
      </c>
      <c r="AV50" s="635">
        <f t="shared" si="24"/>
        <v>56442.474999999999</v>
      </c>
      <c r="AW50" s="635">
        <f t="shared" si="25"/>
        <v>0</v>
      </c>
      <c r="AX50" s="634">
        <f>Programme_2022!BV50*'Données de référence'!$D$3+Programme_2022!BW50*'Données de référence'!$D$2+Programme_2022!BX50*'Données de référence'!$D$4+Programme_2022!BY50</f>
        <v>0</v>
      </c>
      <c r="AY50" s="634">
        <f t="shared" si="17"/>
        <v>0</v>
      </c>
      <c r="AZ50" s="634">
        <f>Programme_2022!CA50*'Données de référence'!$D$3+Programme_2022!CB50*'Données de référence'!$D$2+Programme_2022!CC50*'Données de référence'!$D$4+Programme_2022!CD50</f>
        <v>0</v>
      </c>
      <c r="BA50" s="634">
        <f t="shared" si="18"/>
        <v>0</v>
      </c>
      <c r="BB50" s="634">
        <f>Programme_2022!CF50*'Données de référence'!$D$3+Programme_2022!CG50*'Données de référence'!$D$2+Programme_2022!CH50*'Données de référence'!$D$4+Programme_2022!CI50</f>
        <v>20650</v>
      </c>
      <c r="BC50" s="634">
        <f t="shared" si="19"/>
        <v>0</v>
      </c>
      <c r="BD50" s="634">
        <f>Programme_2022!CK50*'Données de référence'!$D$3+Programme_2022!CL50*'Données de référence'!$D$2+Programme_2022!CM50*'Données de référence'!$D$4+Programme_2022!CN50</f>
        <v>33700</v>
      </c>
      <c r="BE50" s="634">
        <f t="shared" si="20"/>
        <v>0</v>
      </c>
      <c r="BF50" s="634">
        <f>Programme_2022!CP50*'Données de référence'!$D$3+Programme_2022!CQ50*'Données de référence'!$D$2+Programme_2022!CR50*'Données de référence'!$D$4+Programme_2022!CS50</f>
        <v>0</v>
      </c>
      <c r="BG50" s="634">
        <f t="shared" si="21"/>
        <v>0</v>
      </c>
      <c r="BH50" s="634">
        <f>Programme_2022!CU50*'Données de référence'!$D$3+Programme_2022!CV50*'Données de référence'!$D$2+Programme_2022!CW50*'Données de référence'!$D$4+Programme_2022!CX50</f>
        <v>0</v>
      </c>
      <c r="BI50" s="634">
        <f t="shared" si="22"/>
        <v>0</v>
      </c>
      <c r="BJ50" s="634">
        <f>Programme_2022!CZ50*'Données de référence'!$D$3+Programme_2022!DA50*'Données de référence'!$D$2+Programme_2022!DB50*'Données de référence'!$D$4+Programme_2022!DC50</f>
        <v>0</v>
      </c>
      <c r="BK50" s="634">
        <f t="shared" si="23"/>
        <v>0</v>
      </c>
      <c r="BL50" s="636"/>
      <c r="BM50" s="636"/>
      <c r="BN50" s="636"/>
      <c r="BO50" s="636"/>
      <c r="BP50" s="636"/>
      <c r="BQ50" s="623">
        <v>100</v>
      </c>
      <c r="BR50" s="623"/>
      <c r="BS50" s="623"/>
      <c r="BT50" s="623"/>
      <c r="BU50" s="623"/>
      <c r="BV50" s="624"/>
      <c r="BW50" s="624"/>
      <c r="BX50" s="624"/>
      <c r="BY50" s="624"/>
      <c r="BZ50" s="624"/>
      <c r="CA50" s="625"/>
      <c r="CB50" s="625"/>
      <c r="CC50" s="625"/>
      <c r="CD50" s="625"/>
      <c r="CE50" s="625"/>
      <c r="CF50" s="693">
        <v>175</v>
      </c>
      <c r="CG50" s="626"/>
      <c r="CH50" s="626"/>
      <c r="CI50" s="626"/>
      <c r="CJ50" s="626"/>
      <c r="CK50" s="627">
        <v>50</v>
      </c>
      <c r="CL50" s="627"/>
      <c r="CM50" s="627">
        <v>200</v>
      </c>
      <c r="CN50" s="627">
        <v>10000</v>
      </c>
      <c r="CO50" s="627"/>
      <c r="CP50" s="628"/>
      <c r="CQ50" s="628"/>
      <c r="CR50" s="628"/>
      <c r="CS50" s="628"/>
      <c r="CT50" s="628"/>
      <c r="CU50" s="629"/>
      <c r="CV50" s="629"/>
      <c r="CW50" s="629"/>
      <c r="CX50" s="629"/>
      <c r="CY50" s="629"/>
      <c r="CZ50" s="630"/>
      <c r="DA50" s="630"/>
      <c r="DB50" s="630"/>
      <c r="DC50" s="630"/>
      <c r="DD50" s="630"/>
    </row>
    <row r="51" spans="1:108" s="335" customFormat="1" ht="48" customHeight="1" x14ac:dyDescent="0.3">
      <c r="A51" s="642">
        <v>22</v>
      </c>
      <c r="B51" s="529">
        <v>3</v>
      </c>
      <c r="C51" s="642" t="s">
        <v>354</v>
      </c>
      <c r="D51" s="642" t="s">
        <v>170</v>
      </c>
      <c r="E51" s="642" t="s">
        <v>979</v>
      </c>
      <c r="F51" s="642">
        <v>50</v>
      </c>
      <c r="G51" s="529" t="s">
        <v>840</v>
      </c>
      <c r="H51" s="529"/>
      <c r="I51" s="731" t="s">
        <v>365</v>
      </c>
      <c r="J51" s="731" t="s">
        <v>1535</v>
      </c>
      <c r="K51" s="746" t="s">
        <v>1536</v>
      </c>
      <c r="L51" s="639" t="s">
        <v>103</v>
      </c>
      <c r="M51" s="639"/>
      <c r="N51" s="639" t="s">
        <v>104</v>
      </c>
      <c r="O51" s="529" t="s">
        <v>116</v>
      </c>
      <c r="P51" s="529"/>
      <c r="Q51" s="529"/>
      <c r="R51" s="529"/>
      <c r="S51" s="650" t="s">
        <v>125</v>
      </c>
      <c r="T51" s="529" t="s">
        <v>182</v>
      </c>
      <c r="U51" s="529"/>
      <c r="V51" s="529"/>
      <c r="W51" s="529"/>
      <c r="X51" s="529"/>
      <c r="Y51" s="529"/>
      <c r="Z51" s="529"/>
      <c r="AA51" s="651" t="s">
        <v>698</v>
      </c>
      <c r="AB51" s="529" t="s">
        <v>143</v>
      </c>
      <c r="AC51" s="641">
        <f t="shared" si="0"/>
        <v>31861.18</v>
      </c>
      <c r="AD51" s="641">
        <f t="shared" si="1"/>
        <v>0</v>
      </c>
      <c r="AE51" s="641">
        <f t="shared" si="2"/>
        <v>0</v>
      </c>
      <c r="AF51" s="641">
        <f t="shared" si="3"/>
        <v>31861.18</v>
      </c>
      <c r="AG51" s="641">
        <f t="shared" si="4"/>
        <v>31861.18</v>
      </c>
      <c r="AH51" s="641">
        <f t="shared" si="5"/>
        <v>0</v>
      </c>
      <c r="AI51" s="641">
        <f t="shared" si="6"/>
        <v>0</v>
      </c>
      <c r="AJ51" s="641">
        <f t="shared" si="7"/>
        <v>0</v>
      </c>
      <c r="AK51" s="641">
        <f t="shared" si="8"/>
        <v>0</v>
      </c>
      <c r="AL51" s="641">
        <f t="shared" si="9"/>
        <v>0</v>
      </c>
      <c r="AM51" s="641">
        <f t="shared" si="10"/>
        <v>31861.18</v>
      </c>
      <c r="AN51" s="641">
        <f t="shared" si="11"/>
        <v>0</v>
      </c>
      <c r="AO51" s="634">
        <f t="shared" si="12"/>
        <v>31861.18</v>
      </c>
      <c r="AP51" s="634">
        <f t="shared" si="13"/>
        <v>31861.18</v>
      </c>
      <c r="AQ51" s="634">
        <f t="shared" si="14"/>
        <v>0</v>
      </c>
      <c r="AR51" s="634">
        <f>Programme_2022!BL51*'Données de référence'!$B$3+Programme_2022!BM51*'Données de référence'!$B$2+Programme_2022!BN51*'Données de référence'!$B$4+Programme_2022!BO51</f>
        <v>0</v>
      </c>
      <c r="AS51" s="634">
        <f t="shared" si="15"/>
        <v>0</v>
      </c>
      <c r="AT51" s="634">
        <f>Programme_2022!BQ51*'Données de référence'!$C$3+Programme_2022!BR51*'Données de référence'!$C$2+Programme_2022!BS51*'Données de référence'!$C$4+Programme_2022!BT51</f>
        <v>0</v>
      </c>
      <c r="AU51" s="634">
        <f t="shared" si="16"/>
        <v>0</v>
      </c>
      <c r="AV51" s="635">
        <f t="shared" si="24"/>
        <v>31861.18</v>
      </c>
      <c r="AW51" s="635">
        <f t="shared" si="25"/>
        <v>0</v>
      </c>
      <c r="AX51" s="634">
        <f>Programme_2022!BV51*'Données de référence'!$D$3+Programme_2022!BW51*'Données de référence'!$D$2+Programme_2022!BX51*'Données de référence'!$D$4+Programme_2022!BY51</f>
        <v>23600</v>
      </c>
      <c r="AY51" s="634">
        <f t="shared" si="17"/>
        <v>0</v>
      </c>
      <c r="AZ51" s="634">
        <f>Programme_2022!CA51*'Données de référence'!$D$3+Programme_2022!CB51*'Données de référence'!$D$2+Programme_2022!CC51*'Données de référence'!$D$4+Programme_2022!CD51</f>
        <v>0</v>
      </c>
      <c r="BA51" s="634">
        <f t="shared" si="18"/>
        <v>0</v>
      </c>
      <c r="BB51" s="634">
        <f>Programme_2022!CF51*'Données de référence'!$D$3+Programme_2022!CG51*'Données de référence'!$D$2+Programme_2022!CH51*'Données de référence'!$D$4+Programme_2022!CI51</f>
        <v>7080</v>
      </c>
      <c r="BC51" s="634">
        <f t="shared" si="19"/>
        <v>0</v>
      </c>
      <c r="BD51" s="634">
        <f>Programme_2022!CK51*'Données de référence'!$D$3+Programme_2022!CL51*'Données de référence'!$D$2+Programme_2022!CM51*'Données de référence'!$D$4+Programme_2022!CN51</f>
        <v>0</v>
      </c>
      <c r="BE51" s="634">
        <f t="shared" si="20"/>
        <v>0</v>
      </c>
      <c r="BF51" s="634">
        <f>Programme_2022!CP51*'Données de référence'!$D$3+Programme_2022!CQ51*'Données de référence'!$D$2+Programme_2022!CR51*'Données de référence'!$D$4+Programme_2022!CS51</f>
        <v>0</v>
      </c>
      <c r="BG51" s="634">
        <f t="shared" si="21"/>
        <v>0</v>
      </c>
      <c r="BH51" s="634">
        <f>Programme_2022!CU51*'Données de référence'!$D$3+Programme_2022!CV51*'Données de référence'!$D$2+Programme_2022!CW51*'Données de référence'!$D$4+Programme_2022!CX51</f>
        <v>0</v>
      </c>
      <c r="BI51" s="634">
        <f t="shared" si="22"/>
        <v>0</v>
      </c>
      <c r="BJ51" s="634">
        <f>Programme_2022!CZ51*'Données de référence'!$D$3+Programme_2022!DA51*'Données de référence'!$D$2+Programme_2022!DB51*'Données de référence'!$D$4+Programme_2022!DC51</f>
        <v>0</v>
      </c>
      <c r="BK51" s="634">
        <f t="shared" si="23"/>
        <v>0</v>
      </c>
      <c r="BL51" s="636"/>
      <c r="BM51" s="636"/>
      <c r="BN51" s="636"/>
      <c r="BO51" s="636"/>
      <c r="BP51" s="636"/>
      <c r="BQ51" s="623"/>
      <c r="BR51" s="623"/>
      <c r="BS51" s="623"/>
      <c r="BT51" s="623"/>
      <c r="BU51" s="623"/>
      <c r="BV51" s="624">
        <v>200</v>
      </c>
      <c r="BW51" s="624"/>
      <c r="BX51" s="624"/>
      <c r="BY51" s="624"/>
      <c r="BZ51" s="624"/>
      <c r="CA51" s="625"/>
      <c r="CB51" s="625"/>
      <c r="CC51" s="625"/>
      <c r="CD51" s="625"/>
      <c r="CE51" s="625"/>
      <c r="CF51" s="626">
        <v>60</v>
      </c>
      <c r="CG51" s="626"/>
      <c r="CH51" s="626"/>
      <c r="CI51" s="626"/>
      <c r="CJ51" s="626"/>
      <c r="CK51" s="627"/>
      <c r="CL51" s="627"/>
      <c r="CM51" s="627"/>
      <c r="CN51" s="627"/>
      <c r="CO51" s="627"/>
      <c r="CP51" s="628"/>
      <c r="CQ51" s="628"/>
      <c r="CR51" s="628"/>
      <c r="CS51" s="628"/>
      <c r="CT51" s="628"/>
      <c r="CU51" s="629"/>
      <c r="CV51" s="629"/>
      <c r="CW51" s="629"/>
      <c r="CX51" s="629"/>
      <c r="CY51" s="629"/>
      <c r="CZ51" s="630"/>
      <c r="DA51" s="630"/>
      <c r="DB51" s="630"/>
      <c r="DC51" s="630"/>
      <c r="DD51" s="630"/>
    </row>
    <row r="52" spans="1:108" s="335" customFormat="1" ht="53.25" customHeight="1" x14ac:dyDescent="0.3">
      <c r="A52" s="642">
        <v>26</v>
      </c>
      <c r="B52" s="529">
        <v>3</v>
      </c>
      <c r="C52" s="642" t="s">
        <v>370</v>
      </c>
      <c r="D52" s="642" t="s">
        <v>144</v>
      </c>
      <c r="E52" s="642" t="s">
        <v>371</v>
      </c>
      <c r="F52" s="642">
        <v>51</v>
      </c>
      <c r="G52" s="529" t="s">
        <v>840</v>
      </c>
      <c r="H52" s="529"/>
      <c r="I52" s="565" t="s">
        <v>1001</v>
      </c>
      <c r="J52" s="732" t="s">
        <v>1269</v>
      </c>
      <c r="K52" s="727" t="s">
        <v>1491</v>
      </c>
      <c r="L52" s="639" t="s">
        <v>103</v>
      </c>
      <c r="M52" s="639" t="s">
        <v>1270</v>
      </c>
      <c r="N52" s="639" t="s">
        <v>104</v>
      </c>
      <c r="O52" s="529" t="s">
        <v>116</v>
      </c>
      <c r="P52" s="521" t="s">
        <v>1271</v>
      </c>
      <c r="Q52" s="529"/>
      <c r="R52" s="529"/>
      <c r="S52" s="529" t="s">
        <v>155</v>
      </c>
      <c r="T52" s="633" t="s">
        <v>1207</v>
      </c>
      <c r="U52" s="529"/>
      <c r="V52" s="529"/>
      <c r="W52" s="529"/>
      <c r="X52" s="529"/>
      <c r="Y52" s="529"/>
      <c r="Z52" s="529"/>
      <c r="AA52" s="645" t="s">
        <v>1005</v>
      </c>
      <c r="AB52" s="529" t="s">
        <v>1221</v>
      </c>
      <c r="AC52" s="641">
        <f t="shared" si="0"/>
        <v>21267.745000000003</v>
      </c>
      <c r="AD52" s="641">
        <f t="shared" si="1"/>
        <v>1510.4</v>
      </c>
      <c r="AE52" s="641">
        <f t="shared" si="2"/>
        <v>17919.2</v>
      </c>
      <c r="AF52" s="641">
        <f t="shared" si="3"/>
        <v>1838.145</v>
      </c>
      <c r="AG52" s="641">
        <f t="shared" si="4"/>
        <v>21267.745000000003</v>
      </c>
      <c r="AH52" s="641">
        <f t="shared" si="5"/>
        <v>0</v>
      </c>
      <c r="AI52" s="641">
        <f t="shared" si="6"/>
        <v>1510.4</v>
      </c>
      <c r="AJ52" s="641">
        <f t="shared" si="7"/>
        <v>0</v>
      </c>
      <c r="AK52" s="641">
        <f t="shared" si="8"/>
        <v>17919.2</v>
      </c>
      <c r="AL52" s="641">
        <f t="shared" si="9"/>
        <v>0</v>
      </c>
      <c r="AM52" s="641">
        <f t="shared" si="10"/>
        <v>1838.145</v>
      </c>
      <c r="AN52" s="641">
        <f t="shared" si="11"/>
        <v>0</v>
      </c>
      <c r="AO52" s="634">
        <f t="shared" si="12"/>
        <v>26125.145</v>
      </c>
      <c r="AP52" s="634">
        <f t="shared" si="13"/>
        <v>26125.145</v>
      </c>
      <c r="AQ52" s="634">
        <f t="shared" si="14"/>
        <v>0</v>
      </c>
      <c r="AR52" s="634">
        <f>Programme_2022!BL52*'Données de référence'!$B$3+Programme_2022!BM52*'Données de référence'!$B$2+Programme_2022!BN52*'Données de référence'!$B$4+Programme_2022!BO52</f>
        <v>1888</v>
      </c>
      <c r="AS52" s="634">
        <f t="shared" si="15"/>
        <v>0</v>
      </c>
      <c r="AT52" s="634">
        <f>Programme_2022!BQ52*'Données de référence'!$C$3+Programme_2022!BR52*'Données de référence'!$C$2+Programme_2022!BS52*'Données de référence'!$C$4+Programme_2022!BT52</f>
        <v>22399</v>
      </c>
      <c r="AU52" s="634">
        <f t="shared" si="16"/>
        <v>0</v>
      </c>
      <c r="AV52" s="635">
        <f t="shared" si="24"/>
        <v>1838.145</v>
      </c>
      <c r="AW52" s="635">
        <f t="shared" si="25"/>
        <v>0</v>
      </c>
      <c r="AX52" s="634">
        <f>Programme_2022!BV52*'Données de référence'!$D$3+Programme_2022!BW52*'Données de référence'!$D$2+Programme_2022!BX52*'Données de référence'!$D$4+Programme_2022!BY52</f>
        <v>0</v>
      </c>
      <c r="AY52" s="634">
        <f t="shared" si="17"/>
        <v>0</v>
      </c>
      <c r="AZ52" s="634">
        <f>Programme_2022!CA52*'Données de référence'!$D$3+Programme_2022!CB52*'Données de référence'!$D$2+Programme_2022!CC52*'Données de référence'!$D$4+Programme_2022!CD52</f>
        <v>0</v>
      </c>
      <c r="BA52" s="634">
        <f t="shared" si="18"/>
        <v>0</v>
      </c>
      <c r="BB52" s="634">
        <f>Programme_2022!CF52*'Données de référence'!$D$3+Programme_2022!CG52*'Données de référence'!$D$2+Programme_2022!CH52*'Données de référence'!$D$4+Programme_2022!CI52</f>
        <v>1770</v>
      </c>
      <c r="BC52" s="634">
        <f t="shared" si="19"/>
        <v>0</v>
      </c>
      <c r="BD52" s="634">
        <f>Programme_2022!CK52*'Données de référence'!$D$3+Programme_2022!CL52*'Données de référence'!$D$2+Programme_2022!CM52*'Données de référence'!$D$4+Programme_2022!CN52</f>
        <v>0</v>
      </c>
      <c r="BE52" s="634">
        <f t="shared" si="20"/>
        <v>0</v>
      </c>
      <c r="BF52" s="634">
        <f>Programme_2022!CP52*'Données de référence'!$D$3+Programme_2022!CQ52*'Données de référence'!$D$2+Programme_2022!CR52*'Données de référence'!$D$4+Programme_2022!CS52</f>
        <v>0</v>
      </c>
      <c r="BG52" s="634">
        <f t="shared" si="21"/>
        <v>0</v>
      </c>
      <c r="BH52" s="634">
        <f>Programme_2022!CU52*'Données de référence'!$D$3+Programme_2022!CV52*'Données de référence'!$D$2+Programme_2022!CW52*'Données de référence'!$D$4+Programme_2022!CX52</f>
        <v>0</v>
      </c>
      <c r="BI52" s="634">
        <f t="shared" si="22"/>
        <v>0</v>
      </c>
      <c r="BJ52" s="634">
        <f>Programme_2022!CZ52*'Données de référence'!$D$3+Programme_2022!DA52*'Données de référence'!$D$2+Programme_2022!DB52*'Données de référence'!$D$4+Programme_2022!DC52</f>
        <v>0</v>
      </c>
      <c r="BK52" s="634">
        <f t="shared" si="23"/>
        <v>0</v>
      </c>
      <c r="BL52" s="636">
        <v>16</v>
      </c>
      <c r="BM52" s="636"/>
      <c r="BN52" s="636"/>
      <c r="BO52" s="636"/>
      <c r="BP52" s="636"/>
      <c r="BQ52" s="623">
        <v>150</v>
      </c>
      <c r="BR52" s="623"/>
      <c r="BS52" s="623"/>
      <c r="BT52" s="623">
        <v>10000</v>
      </c>
      <c r="BU52" s="623"/>
      <c r="BV52" s="624"/>
      <c r="BW52" s="624"/>
      <c r="BX52" s="624"/>
      <c r="BY52" s="624"/>
      <c r="BZ52" s="624"/>
      <c r="CA52" s="625"/>
      <c r="CB52" s="625"/>
      <c r="CC52" s="625"/>
      <c r="CD52" s="625"/>
      <c r="CE52" s="625"/>
      <c r="CF52" s="699">
        <v>15</v>
      </c>
      <c r="CG52" s="626"/>
      <c r="CH52" s="626"/>
      <c r="CI52" s="626"/>
      <c r="CJ52" s="626"/>
      <c r="CK52" s="627"/>
      <c r="CL52" s="627"/>
      <c r="CM52" s="627"/>
      <c r="CN52" s="627"/>
      <c r="CO52" s="627"/>
      <c r="CP52" s="628"/>
      <c r="CQ52" s="628"/>
      <c r="CR52" s="628"/>
      <c r="CS52" s="628"/>
      <c r="CT52" s="628"/>
      <c r="CU52" s="629"/>
      <c r="CV52" s="629"/>
      <c r="CW52" s="629"/>
      <c r="CX52" s="629"/>
      <c r="CY52" s="629"/>
      <c r="CZ52" s="630"/>
      <c r="DA52" s="630"/>
      <c r="DB52" s="630"/>
      <c r="DC52" s="630"/>
      <c r="DD52" s="630"/>
    </row>
    <row r="53" spans="1:108" s="335" customFormat="1" ht="53.25" customHeight="1" x14ac:dyDescent="0.3">
      <c r="A53" s="770">
        <v>26</v>
      </c>
      <c r="B53" s="646">
        <v>3</v>
      </c>
      <c r="C53" s="770" t="s">
        <v>370</v>
      </c>
      <c r="D53" s="770" t="s">
        <v>98</v>
      </c>
      <c r="E53" s="770" t="s">
        <v>371</v>
      </c>
      <c r="F53" s="771">
        <v>52</v>
      </c>
      <c r="G53" s="646" t="s">
        <v>840</v>
      </c>
      <c r="H53" s="769" t="s">
        <v>1272</v>
      </c>
      <c r="I53" s="772" t="s">
        <v>1273</v>
      </c>
      <c r="J53" s="773" t="s">
        <v>1008</v>
      </c>
      <c r="K53" s="774" t="s">
        <v>1492</v>
      </c>
      <c r="L53" s="529" t="s">
        <v>114</v>
      </c>
      <c r="M53" s="529"/>
      <c r="N53" s="529" t="s">
        <v>104</v>
      </c>
      <c r="O53" s="529" t="s">
        <v>116</v>
      </c>
      <c r="P53" s="529" t="s">
        <v>1274</v>
      </c>
      <c r="Q53" s="529"/>
      <c r="R53" s="529"/>
      <c r="S53" s="529" t="s">
        <v>155</v>
      </c>
      <c r="T53" s="633">
        <v>44835</v>
      </c>
      <c r="U53" s="529"/>
      <c r="V53" s="529"/>
      <c r="W53" s="529"/>
      <c r="X53" s="529"/>
      <c r="Y53" s="529"/>
      <c r="Z53" s="529"/>
      <c r="AA53" s="645" t="s">
        <v>436</v>
      </c>
      <c r="AB53" s="529" t="s">
        <v>1182</v>
      </c>
      <c r="AC53" s="641">
        <f t="shared" si="0"/>
        <v>0</v>
      </c>
      <c r="AD53" s="641">
        <f t="shared" si="1"/>
        <v>0</v>
      </c>
      <c r="AE53" s="641">
        <f t="shared" si="2"/>
        <v>0</v>
      </c>
      <c r="AF53" s="641">
        <f t="shared" si="3"/>
        <v>0</v>
      </c>
      <c r="AG53" s="641">
        <f t="shared" si="4"/>
        <v>0</v>
      </c>
      <c r="AH53" s="641">
        <f t="shared" si="5"/>
        <v>0</v>
      </c>
      <c r="AI53" s="641">
        <f t="shared" si="6"/>
        <v>0</v>
      </c>
      <c r="AJ53" s="641">
        <f t="shared" si="7"/>
        <v>0</v>
      </c>
      <c r="AK53" s="641">
        <f t="shared" si="8"/>
        <v>0</v>
      </c>
      <c r="AL53" s="641">
        <f t="shared" si="9"/>
        <v>0</v>
      </c>
      <c r="AM53" s="641">
        <f t="shared" si="10"/>
        <v>0</v>
      </c>
      <c r="AN53" s="641">
        <f t="shared" si="11"/>
        <v>0</v>
      </c>
      <c r="AO53" s="634">
        <f t="shared" si="12"/>
        <v>0</v>
      </c>
      <c r="AP53" s="634">
        <f t="shared" si="13"/>
        <v>0</v>
      </c>
      <c r="AQ53" s="634">
        <f t="shared" si="14"/>
        <v>0</v>
      </c>
      <c r="AR53" s="634">
        <f>Programme_2022!BL53*'Données de référence'!$B$3+Programme_2022!BM53*'Données de référence'!$B$2+Programme_2022!BN53*'Données de référence'!$B$4+Programme_2022!BO53</f>
        <v>0</v>
      </c>
      <c r="AS53" s="634">
        <f t="shared" si="15"/>
        <v>0</v>
      </c>
      <c r="AT53" s="634">
        <f>Programme_2022!BQ53*'Données de référence'!$C$3+Programme_2022!BR53*'Données de référence'!$C$2+Programme_2022!BS53*'Données de référence'!$C$4+Programme_2022!BT53</f>
        <v>0</v>
      </c>
      <c r="AU53" s="634">
        <f t="shared" si="16"/>
        <v>0</v>
      </c>
      <c r="AV53" s="635">
        <f t="shared" si="24"/>
        <v>0</v>
      </c>
      <c r="AW53" s="635">
        <f t="shared" si="25"/>
        <v>0</v>
      </c>
      <c r="AX53" s="634">
        <f>Programme_2022!BV53*'Données de référence'!$D$3+Programme_2022!BW53*'Données de référence'!$D$2+Programme_2022!BX53*'Données de référence'!$D$4+Programme_2022!BY53</f>
        <v>0</v>
      </c>
      <c r="AY53" s="634">
        <f t="shared" si="17"/>
        <v>0</v>
      </c>
      <c r="AZ53" s="634">
        <f>Programme_2022!CA53*'Données de référence'!$D$3+Programme_2022!CB53*'Données de référence'!$D$2+Programme_2022!CC53*'Données de référence'!$D$4+Programme_2022!CD53</f>
        <v>0</v>
      </c>
      <c r="BA53" s="634">
        <f t="shared" si="18"/>
        <v>0</v>
      </c>
      <c r="BB53" s="634">
        <f>Programme_2022!CF53*'Données de référence'!$D$3+Programme_2022!CG53*'Données de référence'!$D$2+Programme_2022!CH53*'Données de référence'!$D$4+Programme_2022!CI53</f>
        <v>0</v>
      </c>
      <c r="BC53" s="634">
        <f t="shared" si="19"/>
        <v>0</v>
      </c>
      <c r="BD53" s="634">
        <f>Programme_2022!CK53*'Données de référence'!$D$3+Programme_2022!CL53*'Données de référence'!$D$2+Programme_2022!CM53*'Données de référence'!$D$4+Programme_2022!CN53</f>
        <v>0</v>
      </c>
      <c r="BE53" s="634">
        <f t="shared" si="20"/>
        <v>0</v>
      </c>
      <c r="BF53" s="634">
        <f>Programme_2022!CP53*'Données de référence'!$D$3+Programme_2022!CQ53*'Données de référence'!$D$2+Programme_2022!CR53*'Données de référence'!$D$4+Programme_2022!CS53</f>
        <v>0</v>
      </c>
      <c r="BG53" s="634">
        <f t="shared" si="21"/>
        <v>0</v>
      </c>
      <c r="BH53" s="634">
        <f>Programme_2022!CU53*'Données de référence'!$D$3+Programme_2022!CV53*'Données de référence'!$D$2+Programme_2022!CW53*'Données de référence'!$D$4+Programme_2022!CX53</f>
        <v>0</v>
      </c>
      <c r="BI53" s="634">
        <f t="shared" si="22"/>
        <v>0</v>
      </c>
      <c r="BJ53" s="634">
        <f>Programme_2022!CZ53*'Données de référence'!$D$3+Programme_2022!DA53*'Données de référence'!$D$2+Programme_2022!DB53*'Données de référence'!$D$4+Programme_2022!DC53</f>
        <v>0</v>
      </c>
      <c r="BK53" s="634">
        <f t="shared" si="23"/>
        <v>0</v>
      </c>
      <c r="BL53" s="636"/>
      <c r="BM53" s="636"/>
      <c r="BN53" s="636"/>
      <c r="BO53" s="636"/>
      <c r="BP53" s="636"/>
      <c r="BQ53" s="623"/>
      <c r="BR53" s="623"/>
      <c r="BS53" s="623"/>
      <c r="BT53" s="623"/>
      <c r="BU53" s="623"/>
      <c r="BV53" s="624"/>
      <c r="BW53" s="624"/>
      <c r="BX53" s="624"/>
      <c r="BY53" s="624"/>
      <c r="BZ53" s="624"/>
      <c r="CA53" s="625"/>
      <c r="CB53" s="625"/>
      <c r="CC53" s="625"/>
      <c r="CD53" s="625"/>
      <c r="CE53" s="625"/>
      <c r="CF53" s="626"/>
      <c r="CG53" s="626"/>
      <c r="CH53" s="626"/>
      <c r="CI53" s="626"/>
      <c r="CJ53" s="626"/>
      <c r="CK53" s="627"/>
      <c r="CL53" s="627"/>
      <c r="CM53" s="627"/>
      <c r="CN53" s="627"/>
      <c r="CO53" s="627"/>
      <c r="CP53" s="628"/>
      <c r="CQ53" s="628"/>
      <c r="CR53" s="628"/>
      <c r="CS53" s="628"/>
      <c r="CT53" s="628"/>
      <c r="CU53" s="629"/>
      <c r="CV53" s="629"/>
      <c r="CW53" s="629"/>
      <c r="CX53" s="629"/>
      <c r="CY53" s="629"/>
      <c r="CZ53" s="630"/>
      <c r="DA53" s="630"/>
      <c r="DB53" s="630"/>
      <c r="DC53" s="630"/>
      <c r="DD53" s="630"/>
    </row>
    <row r="54" spans="1:108" s="335" customFormat="1" ht="48" customHeight="1" x14ac:dyDescent="0.3">
      <c r="A54" s="642">
        <v>26</v>
      </c>
      <c r="B54" s="529">
        <v>3</v>
      </c>
      <c r="C54" s="642" t="s">
        <v>370</v>
      </c>
      <c r="D54" s="642" t="s">
        <v>98</v>
      </c>
      <c r="E54" s="642" t="s">
        <v>371</v>
      </c>
      <c r="F54" s="642">
        <v>52</v>
      </c>
      <c r="G54" s="529" t="s">
        <v>840</v>
      </c>
      <c r="H54" s="529"/>
      <c r="I54" s="561" t="s">
        <v>1014</v>
      </c>
      <c r="J54" s="561" t="s">
        <v>1275</v>
      </c>
      <c r="K54" s="561" t="s">
        <v>1276</v>
      </c>
      <c r="L54" s="529" t="s">
        <v>114</v>
      </c>
      <c r="M54" s="529"/>
      <c r="N54" s="529" t="s">
        <v>115</v>
      </c>
      <c r="O54" s="529" t="s">
        <v>165</v>
      </c>
      <c r="P54" s="637" t="s">
        <v>1277</v>
      </c>
      <c r="Q54" s="529"/>
      <c r="R54" s="529"/>
      <c r="S54" s="529" t="s">
        <v>125</v>
      </c>
      <c r="T54" s="633">
        <v>44986</v>
      </c>
      <c r="U54" s="529"/>
      <c r="V54" s="529"/>
      <c r="W54" s="529"/>
      <c r="X54" s="529"/>
      <c r="Y54" s="529"/>
      <c r="Z54" s="529"/>
      <c r="AA54" s="529" t="s">
        <v>1017</v>
      </c>
      <c r="AB54" s="529" t="s">
        <v>143</v>
      </c>
      <c r="AC54" s="641">
        <f t="shared" si="0"/>
        <v>102074.16499999999</v>
      </c>
      <c r="AD54" s="641">
        <f t="shared" si="1"/>
        <v>0</v>
      </c>
      <c r="AE54" s="641">
        <f t="shared" si="2"/>
        <v>0</v>
      </c>
      <c r="AF54" s="641">
        <f t="shared" si="3"/>
        <v>102074.16499999999</v>
      </c>
      <c r="AG54" s="641">
        <f t="shared" si="4"/>
        <v>102074.16499999999</v>
      </c>
      <c r="AH54" s="641">
        <f t="shared" si="5"/>
        <v>0</v>
      </c>
      <c r="AI54" s="641">
        <f t="shared" si="6"/>
        <v>0</v>
      </c>
      <c r="AJ54" s="641">
        <f t="shared" si="7"/>
        <v>0</v>
      </c>
      <c r="AK54" s="641">
        <f t="shared" si="8"/>
        <v>0</v>
      </c>
      <c r="AL54" s="641">
        <f t="shared" si="9"/>
        <v>0</v>
      </c>
      <c r="AM54" s="641">
        <f t="shared" si="10"/>
        <v>102074.16499999999</v>
      </c>
      <c r="AN54" s="641">
        <f t="shared" si="11"/>
        <v>0</v>
      </c>
      <c r="AO54" s="634">
        <f t="shared" si="12"/>
        <v>102074.16499999999</v>
      </c>
      <c r="AP54" s="634">
        <f t="shared" si="13"/>
        <v>102074.16499999999</v>
      </c>
      <c r="AQ54" s="634">
        <f t="shared" si="14"/>
        <v>0</v>
      </c>
      <c r="AR54" s="634">
        <f>Programme_2022!BL54*'Données de référence'!$B$3+Programme_2022!BM54*'Données de référence'!$B$2+Programme_2022!BN54*'Données de référence'!$B$4+Programme_2022!BO54</f>
        <v>0</v>
      </c>
      <c r="AS54" s="634">
        <f t="shared" si="15"/>
        <v>0</v>
      </c>
      <c r="AT54" s="634">
        <f>Programme_2022!BQ54*'Données de référence'!$C$3+Programme_2022!BR54*'Données de référence'!$C$2+Programme_2022!BS54*'Données de référence'!$C$4+Programme_2022!BT54</f>
        <v>0</v>
      </c>
      <c r="AU54" s="634">
        <f t="shared" si="16"/>
        <v>0</v>
      </c>
      <c r="AV54" s="635">
        <f t="shared" si="24"/>
        <v>102074.16499999999</v>
      </c>
      <c r="AW54" s="635">
        <f t="shared" si="25"/>
        <v>0</v>
      </c>
      <c r="AX54" s="634">
        <f>Programme_2022!BV54*'Données de référence'!$D$3+Programme_2022!BW54*'Données de référence'!$D$2+Programme_2022!BX54*'Données de référence'!$D$4+Programme_2022!BY54</f>
        <v>17700</v>
      </c>
      <c r="AY54" s="634">
        <f t="shared" si="17"/>
        <v>0</v>
      </c>
      <c r="AZ54" s="634">
        <f>Programme_2022!CA54*'Données de référence'!$D$3+Programme_2022!CB54*'Données de référence'!$D$2+Programme_2022!CC54*'Données de référence'!$D$4+Programme_2022!CD54</f>
        <v>4720</v>
      </c>
      <c r="BA54" s="634">
        <f t="shared" si="18"/>
        <v>0</v>
      </c>
      <c r="BB54" s="634">
        <f>Programme_2022!CF54*'Données de référence'!$D$3+Programme_2022!CG54*'Données de référence'!$D$2+Programme_2022!CH54*'Données de référence'!$D$4+Programme_2022!CI54</f>
        <v>71150</v>
      </c>
      <c r="BC54" s="634">
        <f t="shared" si="19"/>
        <v>0</v>
      </c>
      <c r="BD54" s="634">
        <f>Programme_2022!CK54*'Données de référence'!$D$3+Programme_2022!CL54*'Données de référence'!$D$2+Programme_2022!CM54*'Données de référence'!$D$4+Programme_2022!CN54</f>
        <v>0</v>
      </c>
      <c r="BE54" s="634">
        <f t="shared" si="20"/>
        <v>0</v>
      </c>
      <c r="BF54" s="634">
        <f>Programme_2022!CP54*'Données de référence'!$D$3+Programme_2022!CQ54*'Données de référence'!$D$2+Programme_2022!CR54*'Données de référence'!$D$4+Programme_2022!CS54</f>
        <v>0</v>
      </c>
      <c r="BG54" s="634">
        <f t="shared" si="21"/>
        <v>0</v>
      </c>
      <c r="BH54" s="634">
        <f>Programme_2022!CU54*'Données de référence'!$D$3+Programme_2022!CV54*'Données de référence'!$D$2+Programme_2022!CW54*'Données de référence'!$D$4+Programme_2022!CX54</f>
        <v>4720</v>
      </c>
      <c r="BI54" s="634">
        <f t="shared" si="22"/>
        <v>0</v>
      </c>
      <c r="BJ54" s="634">
        <f>Programme_2022!CZ54*'Données de référence'!$D$3+Programme_2022!DA54*'Données de référence'!$D$2+Programme_2022!DB54*'Données de référence'!$D$4+Programme_2022!DC54</f>
        <v>0</v>
      </c>
      <c r="BK54" s="634">
        <f t="shared" si="23"/>
        <v>0</v>
      </c>
      <c r="BL54" s="636"/>
      <c r="BM54" s="636"/>
      <c r="BN54" s="636"/>
      <c r="BO54" s="636"/>
      <c r="BP54" s="636"/>
      <c r="BQ54" s="623"/>
      <c r="BR54" s="623"/>
      <c r="BS54" s="623"/>
      <c r="BT54" s="623"/>
      <c r="BU54" s="623"/>
      <c r="BV54" s="624">
        <v>150</v>
      </c>
      <c r="BW54" s="624"/>
      <c r="BX54" s="624"/>
      <c r="BY54" s="624"/>
      <c r="BZ54" s="624"/>
      <c r="CA54" s="625">
        <v>40</v>
      </c>
      <c r="CB54" s="625"/>
      <c r="CC54" s="625"/>
      <c r="CD54" s="625"/>
      <c r="CE54" s="625"/>
      <c r="CF54" s="693">
        <v>200</v>
      </c>
      <c r="CG54" s="626"/>
      <c r="CH54" s="693">
        <v>450</v>
      </c>
      <c r="CI54" s="626">
        <v>7500</v>
      </c>
      <c r="CJ54" s="626"/>
      <c r="CK54" s="627"/>
      <c r="CL54" s="627"/>
      <c r="CM54" s="627"/>
      <c r="CN54" s="627"/>
      <c r="CO54" s="627"/>
      <c r="CP54" s="628"/>
      <c r="CQ54" s="628"/>
      <c r="CR54" s="628"/>
      <c r="CS54" s="628"/>
      <c r="CT54" s="628"/>
      <c r="CU54" s="696">
        <v>40</v>
      </c>
      <c r="CV54" s="629"/>
      <c r="CW54" s="629"/>
      <c r="CX54" s="629"/>
      <c r="CY54" s="629"/>
      <c r="CZ54" s="630"/>
      <c r="DA54" s="630"/>
      <c r="DB54" s="630"/>
      <c r="DC54" s="630"/>
      <c r="DD54" s="630"/>
    </row>
    <row r="55" spans="1:108" s="335" customFormat="1" ht="42.75" customHeight="1" x14ac:dyDescent="0.3">
      <c r="A55" s="724">
        <v>26</v>
      </c>
      <c r="B55" s="529">
        <v>3</v>
      </c>
      <c r="C55" s="642" t="s">
        <v>370</v>
      </c>
      <c r="D55" s="642" t="s">
        <v>98</v>
      </c>
      <c r="E55" s="642" t="s">
        <v>371</v>
      </c>
      <c r="F55" s="642">
        <v>53</v>
      </c>
      <c r="G55" s="762"/>
      <c r="H55" s="719" t="s">
        <v>483</v>
      </c>
      <c r="I55" s="561" t="s">
        <v>1278</v>
      </c>
      <c r="J55" s="561" t="s">
        <v>1279</v>
      </c>
      <c r="K55" s="561" t="s">
        <v>1493</v>
      </c>
      <c r="L55" s="529" t="s">
        <v>114</v>
      </c>
      <c r="M55" s="529"/>
      <c r="N55" s="529" t="s">
        <v>625</v>
      </c>
      <c r="O55" s="529"/>
      <c r="P55" s="529"/>
      <c r="Q55" s="529"/>
      <c r="R55" s="529"/>
      <c r="S55" s="529" t="s">
        <v>344</v>
      </c>
      <c r="T55" s="633">
        <v>44958</v>
      </c>
      <c r="U55" s="529"/>
      <c r="V55" s="529"/>
      <c r="W55" s="529"/>
      <c r="X55" s="529"/>
      <c r="Y55" s="529"/>
      <c r="Z55" s="529"/>
      <c r="AA55" s="529" t="s">
        <v>1280</v>
      </c>
      <c r="AB55" s="529" t="s">
        <v>143</v>
      </c>
      <c r="AC55" s="641">
        <f t="shared" si="0"/>
        <v>56764.409999999996</v>
      </c>
      <c r="AD55" s="641">
        <f t="shared" si="1"/>
        <v>0</v>
      </c>
      <c r="AE55" s="641">
        <f t="shared" si="2"/>
        <v>0</v>
      </c>
      <c r="AF55" s="641">
        <f t="shared" si="3"/>
        <v>56764.409999999996</v>
      </c>
      <c r="AG55" s="641">
        <f t="shared" si="4"/>
        <v>56764.409999999996</v>
      </c>
      <c r="AH55" s="641">
        <f t="shared" si="5"/>
        <v>0</v>
      </c>
      <c r="AI55" s="641">
        <f t="shared" si="6"/>
        <v>0</v>
      </c>
      <c r="AJ55" s="641">
        <f t="shared" si="7"/>
        <v>0</v>
      </c>
      <c r="AK55" s="641">
        <f t="shared" si="8"/>
        <v>0</v>
      </c>
      <c r="AL55" s="641">
        <f t="shared" si="9"/>
        <v>0</v>
      </c>
      <c r="AM55" s="641">
        <f t="shared" si="10"/>
        <v>56764.409999999996</v>
      </c>
      <c r="AN55" s="641">
        <f t="shared" si="11"/>
        <v>0</v>
      </c>
      <c r="AO55" s="634">
        <f t="shared" si="12"/>
        <v>56764.409999999996</v>
      </c>
      <c r="AP55" s="634">
        <f t="shared" si="13"/>
        <v>56764.409999999996</v>
      </c>
      <c r="AQ55" s="634">
        <f t="shared" si="14"/>
        <v>0</v>
      </c>
      <c r="AR55" s="634">
        <f>Programme_2022!BL55*'Données de référence'!$B$3+Programme_2022!BM55*'Données de référence'!$B$2+Programme_2022!BN55*'Données de référence'!$B$4+Programme_2022!BO55</f>
        <v>0</v>
      </c>
      <c r="AS55" s="634">
        <f t="shared" si="15"/>
        <v>0</v>
      </c>
      <c r="AT55" s="634">
        <f>Programme_2022!BQ55*'Données de référence'!$C$3+Programme_2022!BR55*'Données de référence'!$C$2+Programme_2022!BS55*'Données de référence'!$C$4+Programme_2022!BT55</f>
        <v>0</v>
      </c>
      <c r="AU55" s="634">
        <f t="shared" si="16"/>
        <v>0</v>
      </c>
      <c r="AV55" s="635">
        <f t="shared" si="24"/>
        <v>56764.409999999996</v>
      </c>
      <c r="AW55" s="635">
        <f t="shared" si="25"/>
        <v>0</v>
      </c>
      <c r="AX55" s="634">
        <f>Programme_2022!BV55*'Données de référence'!$D$3+Programme_2022!BW55*'Données de référence'!$D$2+Programme_2022!BX55*'Données de référence'!$D$4+Programme_2022!BY55</f>
        <v>3540</v>
      </c>
      <c r="AY55" s="634">
        <f t="shared" si="17"/>
        <v>0</v>
      </c>
      <c r="AZ55" s="634">
        <f>Programme_2022!CA55*'Données de référence'!$D$3+Programme_2022!CB55*'Données de référence'!$D$2+Programme_2022!CC55*'Données de référence'!$D$4+Programme_2022!CD55</f>
        <v>0</v>
      </c>
      <c r="BA55" s="634">
        <f t="shared" si="18"/>
        <v>0</v>
      </c>
      <c r="BB55" s="634">
        <f>Programme_2022!CF55*'Données de référence'!$D$3+Programme_2022!CG55*'Données de référence'!$D$2+Programme_2022!CH55*'Données de référence'!$D$4+Programme_2022!CI55</f>
        <v>41680</v>
      </c>
      <c r="BC55" s="634">
        <f t="shared" si="19"/>
        <v>0</v>
      </c>
      <c r="BD55" s="634">
        <f>Programme_2022!CK55*'Données de référence'!$D$3+Programme_2022!CL55*'Données de référence'!$D$2+Programme_2022!CM55*'Données de référence'!$D$4+Programme_2022!CN55</f>
        <v>0</v>
      </c>
      <c r="BE55" s="634">
        <f t="shared" si="20"/>
        <v>0</v>
      </c>
      <c r="BF55" s="634">
        <f>Programme_2022!CP55*'Données de référence'!$D$3+Programme_2022!CQ55*'Données de référence'!$D$2+Programme_2022!CR55*'Données de référence'!$D$4+Programme_2022!CS55</f>
        <v>0</v>
      </c>
      <c r="BG55" s="634">
        <f t="shared" si="21"/>
        <v>0</v>
      </c>
      <c r="BH55" s="634">
        <f>Programme_2022!CU55*'Données de référence'!$D$3+Programme_2022!CV55*'Données de référence'!$D$2+Programme_2022!CW55*'Données de référence'!$D$4+Programme_2022!CX55</f>
        <v>9440</v>
      </c>
      <c r="BI55" s="634">
        <f t="shared" si="22"/>
        <v>0</v>
      </c>
      <c r="BJ55" s="634">
        <f>Programme_2022!CZ55*'Données de référence'!$D$3+Programme_2022!DA55*'Données de référence'!$D$2+Programme_2022!DB55*'Données de référence'!$D$4+Programme_2022!DC55</f>
        <v>0</v>
      </c>
      <c r="BK55" s="634">
        <f t="shared" si="23"/>
        <v>0</v>
      </c>
      <c r="BL55" s="636"/>
      <c r="BM55" s="636"/>
      <c r="BN55" s="636"/>
      <c r="BO55" s="636"/>
      <c r="BP55" s="636"/>
      <c r="BQ55" s="623"/>
      <c r="BR55" s="623"/>
      <c r="BS55" s="623"/>
      <c r="BT55" s="623"/>
      <c r="BU55" s="623"/>
      <c r="BV55" s="624">
        <v>30</v>
      </c>
      <c r="BW55" s="624"/>
      <c r="BX55" s="624"/>
      <c r="BY55" s="624"/>
      <c r="BZ55" s="624"/>
      <c r="CA55" s="625"/>
      <c r="CB55" s="625"/>
      <c r="CC55" s="625"/>
      <c r="CD55" s="625"/>
      <c r="CE55" s="625"/>
      <c r="CF55" s="626">
        <v>160</v>
      </c>
      <c r="CG55" s="626"/>
      <c r="CH55" s="693">
        <v>200</v>
      </c>
      <c r="CI55" s="626">
        <v>5000</v>
      </c>
      <c r="CJ55" s="626"/>
      <c r="CK55" s="627"/>
      <c r="CL55" s="627"/>
      <c r="CM55" s="627"/>
      <c r="CN55" s="627"/>
      <c r="CO55" s="627"/>
      <c r="CP55" s="628"/>
      <c r="CQ55" s="628"/>
      <c r="CR55" s="628"/>
      <c r="CS55" s="628"/>
      <c r="CT55" s="628"/>
      <c r="CU55" s="696">
        <v>80</v>
      </c>
      <c r="CV55" s="629"/>
      <c r="CW55" s="629"/>
      <c r="CX55" s="629"/>
      <c r="CY55" s="629"/>
      <c r="CZ55" s="630"/>
      <c r="DA55" s="630"/>
      <c r="DB55" s="630"/>
      <c r="DC55" s="630"/>
      <c r="DD55" s="630"/>
    </row>
    <row r="56" spans="1:108" ht="63.75" customHeight="1" x14ac:dyDescent="0.3">
      <c r="A56" s="642">
        <v>26</v>
      </c>
      <c r="B56" s="529">
        <v>3</v>
      </c>
      <c r="C56" s="642" t="s">
        <v>370</v>
      </c>
      <c r="D56" s="642" t="s">
        <v>144</v>
      </c>
      <c r="E56" s="642" t="s">
        <v>371</v>
      </c>
      <c r="F56" s="642">
        <v>54</v>
      </c>
      <c r="G56" s="529" t="s">
        <v>840</v>
      </c>
      <c r="H56" s="529"/>
      <c r="I56" s="561" t="s">
        <v>1281</v>
      </c>
      <c r="J56" s="733" t="s">
        <v>1282</v>
      </c>
      <c r="K56" s="733" t="s">
        <v>1283</v>
      </c>
      <c r="L56" s="529" t="s">
        <v>114</v>
      </c>
      <c r="M56" s="529"/>
      <c r="N56" s="529" t="s">
        <v>204</v>
      </c>
      <c r="O56" s="673" t="s">
        <v>116</v>
      </c>
      <c r="P56" s="673"/>
      <c r="Q56" s="673"/>
      <c r="R56" s="673"/>
      <c r="S56" s="673" t="s">
        <v>125</v>
      </c>
      <c r="T56" s="685">
        <v>44896</v>
      </c>
      <c r="U56" s="673"/>
      <c r="V56" s="673"/>
      <c r="W56" s="673"/>
      <c r="X56" s="673"/>
      <c r="Y56" s="673"/>
      <c r="Z56" s="673"/>
      <c r="AA56" s="673" t="s">
        <v>1284</v>
      </c>
      <c r="AB56" s="673" t="s">
        <v>143</v>
      </c>
      <c r="AC56" s="674">
        <f t="shared" si="0"/>
        <v>91325.69</v>
      </c>
      <c r="AD56" s="674">
        <f t="shared" si="1"/>
        <v>0</v>
      </c>
      <c r="AE56" s="674">
        <f t="shared" si="2"/>
        <v>0</v>
      </c>
      <c r="AF56" s="674">
        <f t="shared" si="3"/>
        <v>91325.69</v>
      </c>
      <c r="AG56" s="674">
        <f t="shared" si="4"/>
        <v>91325.69</v>
      </c>
      <c r="AH56" s="674">
        <f t="shared" si="5"/>
        <v>0</v>
      </c>
      <c r="AI56" s="674">
        <f t="shared" si="6"/>
        <v>0</v>
      </c>
      <c r="AJ56" s="674">
        <f t="shared" si="7"/>
        <v>0</v>
      </c>
      <c r="AK56" s="674">
        <f t="shared" si="8"/>
        <v>0</v>
      </c>
      <c r="AL56" s="674">
        <f t="shared" si="9"/>
        <v>0</v>
      </c>
      <c r="AM56" s="674">
        <f t="shared" si="10"/>
        <v>91325.69</v>
      </c>
      <c r="AN56" s="674">
        <f t="shared" si="11"/>
        <v>0</v>
      </c>
      <c r="AO56" s="675">
        <f t="shared" si="12"/>
        <v>91325.69</v>
      </c>
      <c r="AP56" s="675">
        <f t="shared" si="13"/>
        <v>91325.69</v>
      </c>
      <c r="AQ56" s="675">
        <f t="shared" si="14"/>
        <v>0</v>
      </c>
      <c r="AR56" s="675">
        <f>Programme_2022!BL56*'Données de référence'!$B$3+Programme_2022!BM56*'Données de référence'!$B$2+Programme_2022!BN56*'Données de référence'!$B$4+Programme_2022!BO56</f>
        <v>0</v>
      </c>
      <c r="AS56" s="675">
        <f t="shared" si="15"/>
        <v>0</v>
      </c>
      <c r="AT56" s="675">
        <f>Programme_2022!BQ56*'Données de référence'!$C$3+Programme_2022!BR56*'Données de référence'!$C$2+Programme_2022!BS56*'Données de référence'!$C$4+Programme_2022!BT56</f>
        <v>0</v>
      </c>
      <c r="AU56" s="675">
        <f t="shared" si="16"/>
        <v>0</v>
      </c>
      <c r="AV56" s="676">
        <f t="shared" si="24"/>
        <v>91325.69</v>
      </c>
      <c r="AW56" s="676">
        <f t="shared" si="25"/>
        <v>0</v>
      </c>
      <c r="AX56" s="675">
        <f>Programme_2022!BV56*'Données de référence'!$D$3+Programme_2022!BW56*'Données de référence'!$D$2+Programme_2022!BX56*'Données de référence'!$D$4+Programme_2022!BY56</f>
        <v>5900</v>
      </c>
      <c r="AY56" s="675">
        <f t="shared" si="17"/>
        <v>0</v>
      </c>
      <c r="AZ56" s="675">
        <f>Programme_2022!CA56*'Données de référence'!$D$3+Programme_2022!CB56*'Données de référence'!$D$2+Programme_2022!CC56*'Données de référence'!$D$4+Programme_2022!CD56</f>
        <v>0</v>
      </c>
      <c r="BA56" s="675">
        <f t="shared" si="18"/>
        <v>0</v>
      </c>
      <c r="BB56" s="675">
        <f>Programme_2022!CF56*'Données de référence'!$D$3+Programme_2022!CG56*'Données de référence'!$D$2+Programme_2022!CH56*'Données de référence'!$D$4+Programme_2022!CI56</f>
        <v>11840</v>
      </c>
      <c r="BC56" s="675">
        <f t="shared" si="19"/>
        <v>0</v>
      </c>
      <c r="BD56" s="675">
        <f>Programme_2022!CK56*'Données de référence'!$D$3+Programme_2022!CL56*'Données de référence'!$D$2+Programme_2022!CM56*'Données de référence'!$D$4+Programme_2022!CN56</f>
        <v>0</v>
      </c>
      <c r="BE56" s="675">
        <f t="shared" si="20"/>
        <v>0</v>
      </c>
      <c r="BF56" s="675">
        <f>Programme_2022!CP56*'Données de référence'!$D$3+Programme_2022!CQ56*'Données de référence'!$D$2+Programme_2022!CR56*'Données de référence'!$D$4+Programme_2022!CS56</f>
        <v>0</v>
      </c>
      <c r="BG56" s="675">
        <f t="shared" si="21"/>
        <v>0</v>
      </c>
      <c r="BH56" s="675">
        <f>Programme_2022!CU56*'Données de référence'!$D$3+Programme_2022!CV56*'Données de référence'!$D$2+Programme_2022!CW56*'Données de référence'!$D$4+Programme_2022!CX56</f>
        <v>70200</v>
      </c>
      <c r="BI56" s="675">
        <f t="shared" si="22"/>
        <v>0</v>
      </c>
      <c r="BJ56" s="675">
        <f>Programme_2022!CZ56*'Données de référence'!$D$3+Programme_2022!DA56*'Données de référence'!$D$2+Programme_2022!DB56*'Données de référence'!$D$4+Programme_2022!DC56</f>
        <v>0</v>
      </c>
      <c r="BK56" s="675">
        <f t="shared" si="23"/>
        <v>0</v>
      </c>
      <c r="BL56" s="653"/>
      <c r="BM56" s="653"/>
      <c r="BN56" s="653"/>
      <c r="BO56" s="653"/>
      <c r="BP56" s="653"/>
      <c r="BQ56" s="677"/>
      <c r="BR56" s="677"/>
      <c r="BS56" s="677"/>
      <c r="BT56" s="677"/>
      <c r="BU56" s="677"/>
      <c r="BV56" s="678">
        <v>50</v>
      </c>
      <c r="BW56" s="678"/>
      <c r="BX56" s="678"/>
      <c r="BY56" s="678"/>
      <c r="BZ56" s="678"/>
      <c r="CA56" s="679"/>
      <c r="CB56" s="679"/>
      <c r="CC56" s="679"/>
      <c r="CD56" s="679"/>
      <c r="CE56" s="679"/>
      <c r="CF56" s="680">
        <v>40</v>
      </c>
      <c r="CG56" s="680"/>
      <c r="CH56" s="693">
        <v>80</v>
      </c>
      <c r="CI56" s="680"/>
      <c r="CJ56" s="626"/>
      <c r="CK56" s="681"/>
      <c r="CL56" s="681"/>
      <c r="CM56" s="681"/>
      <c r="CN56" s="681"/>
      <c r="CO56" s="681"/>
      <c r="CP56" s="682"/>
      <c r="CQ56" s="682"/>
      <c r="CR56" s="682"/>
      <c r="CS56" s="682"/>
      <c r="CT56" s="682"/>
      <c r="CU56" s="696">
        <v>220</v>
      </c>
      <c r="CV56" s="629"/>
      <c r="CW56" s="683">
        <v>160</v>
      </c>
      <c r="CX56" s="705">
        <v>30000</v>
      </c>
      <c r="CY56" s="683"/>
      <c r="CZ56" s="684"/>
      <c r="DA56" s="684"/>
      <c r="DB56" s="684"/>
      <c r="DC56" s="684"/>
      <c r="DD56" s="684"/>
    </row>
    <row r="57" spans="1:108" ht="48" customHeight="1" x14ac:dyDescent="0.3">
      <c r="A57" s="754">
        <v>26</v>
      </c>
      <c r="B57" s="755">
        <v>3</v>
      </c>
      <c r="C57" s="754" t="s">
        <v>370</v>
      </c>
      <c r="D57" s="754" t="s">
        <v>98</v>
      </c>
      <c r="E57" s="756" t="s">
        <v>371</v>
      </c>
      <c r="F57" s="642">
        <v>55</v>
      </c>
      <c r="G57" s="723" t="s">
        <v>840</v>
      </c>
      <c r="H57" s="723"/>
      <c r="I57" s="735" t="s">
        <v>403</v>
      </c>
      <c r="J57" s="735" t="s">
        <v>1285</v>
      </c>
      <c r="K57" s="735" t="s">
        <v>1494</v>
      </c>
      <c r="L57" s="760" t="s">
        <v>114</v>
      </c>
      <c r="M57" s="723"/>
      <c r="N57" s="750" t="s">
        <v>204</v>
      </c>
      <c r="O57" s="673"/>
      <c r="P57" s="673" t="s">
        <v>1286</v>
      </c>
      <c r="Q57" s="673"/>
      <c r="R57" s="673"/>
      <c r="S57" s="673" t="s">
        <v>125</v>
      </c>
      <c r="T57" s="685">
        <v>44896</v>
      </c>
      <c r="U57" s="673"/>
      <c r="V57" s="673"/>
      <c r="W57" s="673"/>
      <c r="X57" s="673"/>
      <c r="Y57" s="673"/>
      <c r="Z57" s="673"/>
      <c r="AA57" s="673" t="s">
        <v>409</v>
      </c>
      <c r="AB57" s="673" t="s">
        <v>143</v>
      </c>
      <c r="AC57" s="674">
        <f t="shared" si="0"/>
        <v>42890.049999999996</v>
      </c>
      <c r="AD57" s="674">
        <f t="shared" si="1"/>
        <v>0</v>
      </c>
      <c r="AE57" s="674">
        <f t="shared" si="2"/>
        <v>0</v>
      </c>
      <c r="AF57" s="674">
        <f t="shared" si="3"/>
        <v>42890.049999999996</v>
      </c>
      <c r="AG57" s="674">
        <f t="shared" si="4"/>
        <v>42890.049999999996</v>
      </c>
      <c r="AH57" s="674">
        <f t="shared" si="5"/>
        <v>0</v>
      </c>
      <c r="AI57" s="674">
        <f t="shared" si="6"/>
        <v>0</v>
      </c>
      <c r="AJ57" s="674">
        <f t="shared" si="7"/>
        <v>0</v>
      </c>
      <c r="AK57" s="674">
        <f t="shared" si="8"/>
        <v>0</v>
      </c>
      <c r="AL57" s="674">
        <f t="shared" si="9"/>
        <v>0</v>
      </c>
      <c r="AM57" s="674">
        <f t="shared" si="10"/>
        <v>42890.049999999996</v>
      </c>
      <c r="AN57" s="674">
        <f t="shared" si="11"/>
        <v>0</v>
      </c>
      <c r="AO57" s="675">
        <f t="shared" si="12"/>
        <v>42890.049999999996</v>
      </c>
      <c r="AP57" s="675">
        <f t="shared" si="13"/>
        <v>42890.049999999996</v>
      </c>
      <c r="AQ57" s="675">
        <f t="shared" si="14"/>
        <v>0</v>
      </c>
      <c r="AR57" s="675">
        <f>Programme_2022!BL57*'Données de référence'!$B$3+Programme_2022!BM57*'Données de référence'!$B$2+Programme_2022!BN57*'Données de référence'!$B$4+Programme_2022!BO57</f>
        <v>0</v>
      </c>
      <c r="AS57" s="675">
        <f t="shared" si="15"/>
        <v>0</v>
      </c>
      <c r="AT57" s="675">
        <f>Programme_2022!BQ57*'Données de référence'!$C$3+Programme_2022!BR57*'Données de référence'!$C$2+Programme_2022!BS57*'Données de référence'!$C$4+Programme_2022!BT57</f>
        <v>0</v>
      </c>
      <c r="AU57" s="675">
        <f t="shared" si="16"/>
        <v>0</v>
      </c>
      <c r="AV57" s="676">
        <f t="shared" si="24"/>
        <v>42890.049999999996</v>
      </c>
      <c r="AW57" s="676">
        <f t="shared" si="25"/>
        <v>0</v>
      </c>
      <c r="AX57" s="675">
        <f>Programme_2022!BV57*'Données de référence'!$D$3+Programme_2022!BW57*'Données de référence'!$D$2+Programme_2022!BX57*'Données de référence'!$D$4+Programme_2022!BY57</f>
        <v>41300</v>
      </c>
      <c r="AY57" s="675">
        <f t="shared" si="17"/>
        <v>0</v>
      </c>
      <c r="AZ57" s="675">
        <f>Programme_2022!CA57*'Données de référence'!$D$3+Programme_2022!CB57*'Données de référence'!$D$2+Programme_2022!CC57*'Données de référence'!$D$4+Programme_2022!CD57</f>
        <v>0</v>
      </c>
      <c r="BA57" s="675">
        <f t="shared" si="18"/>
        <v>0</v>
      </c>
      <c r="BB57" s="675">
        <f>Programme_2022!CF57*'Données de référence'!$D$3+Programme_2022!CG57*'Données de référence'!$D$2+Programme_2022!CH57*'Données de référence'!$D$4+Programme_2022!CI57</f>
        <v>0</v>
      </c>
      <c r="BC57" s="675">
        <f t="shared" si="19"/>
        <v>0</v>
      </c>
      <c r="BD57" s="675">
        <f>Programme_2022!CK57*'Données de référence'!$D$3+Programme_2022!CL57*'Données de référence'!$D$2+Programme_2022!CM57*'Données de référence'!$D$4+Programme_2022!CN57</f>
        <v>0</v>
      </c>
      <c r="BE57" s="675">
        <f t="shared" si="20"/>
        <v>0</v>
      </c>
      <c r="BF57" s="675">
        <f>Programme_2022!CP57*'Données de référence'!$D$3+Programme_2022!CQ57*'Données de référence'!$D$2+Programme_2022!CR57*'Données de référence'!$D$4+Programme_2022!CS57</f>
        <v>0</v>
      </c>
      <c r="BG57" s="675">
        <f t="shared" si="21"/>
        <v>0</v>
      </c>
      <c r="BH57" s="675">
        <f>Programme_2022!CU57*'Données de référence'!$D$3+Programme_2022!CV57*'Données de référence'!$D$2+Programme_2022!CW57*'Données de référence'!$D$4+Programme_2022!CX57</f>
        <v>0</v>
      </c>
      <c r="BI57" s="675">
        <f t="shared" si="22"/>
        <v>0</v>
      </c>
      <c r="BJ57" s="675">
        <f>Programme_2022!CZ57*'Données de référence'!$D$3+Programme_2022!DA57*'Données de référence'!$D$2+Programme_2022!DB57*'Données de référence'!$D$4+Programme_2022!DC57</f>
        <v>0</v>
      </c>
      <c r="BK57" s="675">
        <f t="shared" si="23"/>
        <v>0</v>
      </c>
      <c r="BL57" s="653"/>
      <c r="BM57" s="653"/>
      <c r="BN57" s="653"/>
      <c r="BO57" s="653"/>
      <c r="BP57" s="653"/>
      <c r="BQ57" s="677"/>
      <c r="BR57" s="677"/>
      <c r="BS57" s="677"/>
      <c r="BT57" s="677"/>
      <c r="BU57" s="677"/>
      <c r="BV57" s="678">
        <v>350</v>
      </c>
      <c r="BW57" s="678"/>
      <c r="BX57" s="678"/>
      <c r="BY57" s="678"/>
      <c r="BZ57" s="678"/>
      <c r="CA57" s="679"/>
      <c r="CB57" s="679"/>
      <c r="CC57" s="679"/>
      <c r="CD57" s="679"/>
      <c r="CE57" s="679"/>
      <c r="CF57" s="680"/>
      <c r="CG57" s="680"/>
      <c r="CH57" s="680"/>
      <c r="CI57" s="680"/>
      <c r="CJ57" s="680"/>
      <c r="CK57" s="681"/>
      <c r="CL57" s="681"/>
      <c r="CM57" s="681"/>
      <c r="CN57" s="681"/>
      <c r="CO57" s="681"/>
      <c r="CP57" s="682"/>
      <c r="CQ57" s="682"/>
      <c r="CR57" s="682"/>
      <c r="CS57" s="682"/>
      <c r="CT57" s="682"/>
      <c r="CU57" s="683"/>
      <c r="CV57" s="683"/>
      <c r="CW57" s="683"/>
      <c r="CX57" s="683"/>
      <c r="CY57" s="683"/>
      <c r="CZ57" s="684"/>
      <c r="DA57" s="684"/>
      <c r="DB57" s="684"/>
      <c r="DC57" s="684"/>
      <c r="DD57" s="684"/>
    </row>
    <row r="58" spans="1:108" s="352" customFormat="1" ht="60" customHeight="1" x14ac:dyDescent="0.3">
      <c r="A58" s="724">
        <v>26</v>
      </c>
      <c r="B58" s="751">
        <v>3</v>
      </c>
      <c r="C58" s="724" t="s">
        <v>370</v>
      </c>
      <c r="D58" s="724" t="s">
        <v>98</v>
      </c>
      <c r="E58" s="724" t="s">
        <v>371</v>
      </c>
      <c r="F58" s="642">
        <v>56</v>
      </c>
      <c r="G58" s="750"/>
      <c r="H58" s="750"/>
      <c r="I58" s="735" t="s">
        <v>1027</v>
      </c>
      <c r="J58" s="735" t="s">
        <v>1028</v>
      </c>
      <c r="K58" s="735" t="s">
        <v>1495</v>
      </c>
      <c r="L58" s="750" t="s">
        <v>114</v>
      </c>
      <c r="M58" s="757"/>
      <c r="N58" s="750" t="s">
        <v>115</v>
      </c>
      <c r="O58" s="644" t="s">
        <v>165</v>
      </c>
      <c r="P58" s="529"/>
      <c r="Q58" s="646"/>
      <c r="R58" s="646"/>
      <c r="S58" s="529" t="s">
        <v>107</v>
      </c>
      <c r="T58" s="750" t="s">
        <v>1194</v>
      </c>
      <c r="U58" s="646"/>
      <c r="V58" s="646"/>
      <c r="W58" s="646"/>
      <c r="X58" s="646"/>
      <c r="Y58" s="646"/>
      <c r="Z58" s="646"/>
      <c r="AA58" s="529" t="s">
        <v>772</v>
      </c>
      <c r="AB58" s="529" t="s">
        <v>110</v>
      </c>
      <c r="AC58" s="641">
        <f t="shared" si="0"/>
        <v>103264</v>
      </c>
      <c r="AD58" s="641">
        <f t="shared" si="1"/>
        <v>103264</v>
      </c>
      <c r="AE58" s="641">
        <f t="shared" si="2"/>
        <v>0</v>
      </c>
      <c r="AF58" s="641">
        <f t="shared" si="3"/>
        <v>0</v>
      </c>
      <c r="AG58" s="641">
        <f t="shared" si="4"/>
        <v>43264</v>
      </c>
      <c r="AH58" s="641">
        <f t="shared" si="5"/>
        <v>60000</v>
      </c>
      <c r="AI58" s="641">
        <f t="shared" si="6"/>
        <v>43264</v>
      </c>
      <c r="AJ58" s="641">
        <f t="shared" si="7"/>
        <v>60000</v>
      </c>
      <c r="AK58" s="641">
        <f t="shared" si="8"/>
        <v>0</v>
      </c>
      <c r="AL58" s="641">
        <f t="shared" si="9"/>
        <v>0</v>
      </c>
      <c r="AM58" s="641">
        <f t="shared" si="10"/>
        <v>0</v>
      </c>
      <c r="AN58" s="641">
        <f t="shared" si="11"/>
        <v>0</v>
      </c>
      <c r="AO58" s="634">
        <f t="shared" si="12"/>
        <v>129080</v>
      </c>
      <c r="AP58" s="634">
        <f t="shared" si="13"/>
        <v>54080</v>
      </c>
      <c r="AQ58" s="634">
        <f t="shared" si="14"/>
        <v>75000</v>
      </c>
      <c r="AR58" s="634">
        <f>Programme_2022!BL58*'Données de référence'!$B$3+Programme_2022!BM58*'Données de référence'!$B$2+Programme_2022!BN58*'Données de référence'!$B$4+Programme_2022!BO58</f>
        <v>54080</v>
      </c>
      <c r="AS58" s="634">
        <f t="shared" si="15"/>
        <v>75000</v>
      </c>
      <c r="AT58" s="634">
        <f>Programme_2022!BQ58*'Données de référence'!$C$3+Programme_2022!BR58*'Données de référence'!$C$2+Programme_2022!BS58*'Données de référence'!$C$4+Programme_2022!BT58</f>
        <v>0</v>
      </c>
      <c r="AU58" s="634">
        <f t="shared" si="16"/>
        <v>0</v>
      </c>
      <c r="AV58" s="635">
        <f t="shared" si="24"/>
        <v>0</v>
      </c>
      <c r="AW58" s="635">
        <f t="shared" si="25"/>
        <v>0</v>
      </c>
      <c r="AX58" s="634">
        <f>Programme_2022!BV58*'Données de référence'!$D$3+Programme_2022!BW58*'Données de référence'!$D$2+Programme_2022!BX58*'Données de référence'!$D$4+Programme_2022!BY58</f>
        <v>0</v>
      </c>
      <c r="AY58" s="634">
        <f t="shared" si="17"/>
        <v>0</v>
      </c>
      <c r="AZ58" s="634">
        <f>Programme_2022!CA58*'Données de référence'!$D$3+Programme_2022!CB58*'Données de référence'!$D$2+Programme_2022!CC58*'Données de référence'!$D$4+Programme_2022!CD58</f>
        <v>0</v>
      </c>
      <c r="BA58" s="634">
        <f t="shared" si="18"/>
        <v>0</v>
      </c>
      <c r="BB58" s="634">
        <f>Programme_2022!CF58*'Données de référence'!$D$3+Programme_2022!CG58*'Données de référence'!$D$2+Programme_2022!CH58*'Données de référence'!$D$4+Programme_2022!CI58</f>
        <v>0</v>
      </c>
      <c r="BC58" s="634">
        <f t="shared" si="19"/>
        <v>0</v>
      </c>
      <c r="BD58" s="634">
        <f>Programme_2022!CK58*'Données de référence'!$D$3+Programme_2022!CL58*'Données de référence'!$D$2+Programme_2022!CM58*'Données de référence'!$D$4+Programme_2022!CN58</f>
        <v>0</v>
      </c>
      <c r="BE58" s="634">
        <f t="shared" si="20"/>
        <v>0</v>
      </c>
      <c r="BF58" s="634">
        <f>Programme_2022!CP58*'Données de référence'!$D$3+Programme_2022!CQ58*'Données de référence'!$D$2+Programme_2022!CR58*'Données de référence'!$D$4+Programme_2022!CS58</f>
        <v>0</v>
      </c>
      <c r="BG58" s="634">
        <f t="shared" si="21"/>
        <v>0</v>
      </c>
      <c r="BH58" s="634">
        <f>Programme_2022!CU58*'Données de référence'!$D$3+Programme_2022!CV58*'Données de référence'!$D$2+Programme_2022!CW58*'Données de référence'!$D$4+Programme_2022!CX58</f>
        <v>0</v>
      </c>
      <c r="BI58" s="634">
        <f t="shared" si="22"/>
        <v>0</v>
      </c>
      <c r="BJ58" s="634">
        <f>Programme_2022!CZ58*'Données de référence'!$D$3+Programme_2022!DA58*'Données de référence'!$D$2+Programme_2022!DB58*'Données de référence'!$D$4+Programme_2022!DC58</f>
        <v>0</v>
      </c>
      <c r="BK58" s="634">
        <f t="shared" si="23"/>
        <v>0</v>
      </c>
      <c r="BL58" s="653">
        <v>160</v>
      </c>
      <c r="BM58" s="653"/>
      <c r="BN58" s="653">
        <v>400</v>
      </c>
      <c r="BO58" s="653"/>
      <c r="BP58" s="653">
        <v>75000</v>
      </c>
      <c r="BQ58" s="623"/>
      <c r="BR58" s="623"/>
      <c r="BS58" s="623"/>
      <c r="BT58" s="623"/>
      <c r="BU58" s="623"/>
      <c r="BV58" s="624"/>
      <c r="BW58" s="624"/>
      <c r="BX58" s="624"/>
      <c r="BY58" s="624"/>
      <c r="BZ58" s="624"/>
      <c r="CA58" s="625"/>
      <c r="CB58" s="625"/>
      <c r="CC58" s="625"/>
      <c r="CD58" s="625"/>
      <c r="CE58" s="625"/>
      <c r="CF58" s="626"/>
      <c r="CG58" s="626"/>
      <c r="CH58" s="626"/>
      <c r="CI58" s="626"/>
      <c r="CJ58" s="626"/>
      <c r="CK58" s="627"/>
      <c r="CL58" s="627"/>
      <c r="CM58" s="627"/>
      <c r="CN58" s="627"/>
      <c r="CO58" s="627"/>
      <c r="CP58" s="628"/>
      <c r="CQ58" s="628"/>
      <c r="CR58" s="628"/>
      <c r="CS58" s="628"/>
      <c r="CT58" s="628"/>
      <c r="CU58" s="629"/>
      <c r="CV58" s="629"/>
      <c r="CW58" s="629"/>
      <c r="CX58" s="629"/>
      <c r="CY58" s="629"/>
      <c r="CZ58" s="630"/>
      <c r="DA58" s="630"/>
      <c r="DB58" s="630"/>
      <c r="DC58" s="630"/>
      <c r="DD58" s="630"/>
    </row>
    <row r="59" spans="1:108" s="352" customFormat="1" ht="56.25" customHeight="1" x14ac:dyDescent="0.3">
      <c r="A59" s="642">
        <v>26</v>
      </c>
      <c r="B59" s="632">
        <v>3</v>
      </c>
      <c r="C59" s="642" t="s">
        <v>370</v>
      </c>
      <c r="D59" s="642" t="s">
        <v>98</v>
      </c>
      <c r="E59" s="642" t="s">
        <v>175</v>
      </c>
      <c r="F59" s="642">
        <v>57</v>
      </c>
      <c r="G59" s="529" t="s">
        <v>840</v>
      </c>
      <c r="H59" s="529"/>
      <c r="I59" s="561" t="s">
        <v>1033</v>
      </c>
      <c r="J59" s="561" t="s">
        <v>1287</v>
      </c>
      <c r="K59" s="561" t="s">
        <v>1496</v>
      </c>
      <c r="L59" s="529" t="s">
        <v>245</v>
      </c>
      <c r="M59" s="529" t="s">
        <v>1288</v>
      </c>
      <c r="N59" s="529" t="s">
        <v>115</v>
      </c>
      <c r="O59" s="529" t="s">
        <v>116</v>
      </c>
      <c r="P59" s="529" t="s">
        <v>1289</v>
      </c>
      <c r="Q59" s="646"/>
      <c r="R59" s="646"/>
      <c r="S59" s="529" t="s">
        <v>155</v>
      </c>
      <c r="T59" s="633">
        <v>44835</v>
      </c>
      <c r="U59" s="529" t="s">
        <v>344</v>
      </c>
      <c r="V59" s="633">
        <v>44805</v>
      </c>
      <c r="W59" s="529" t="s">
        <v>107</v>
      </c>
      <c r="X59" s="633">
        <v>45047</v>
      </c>
      <c r="Y59" s="646"/>
      <c r="Z59" s="646"/>
      <c r="AA59" s="529" t="s">
        <v>1037</v>
      </c>
      <c r="AB59" s="529" t="s">
        <v>1182</v>
      </c>
      <c r="AC59" s="641">
        <f t="shared" si="0"/>
        <v>18491</v>
      </c>
      <c r="AD59" s="641">
        <f t="shared" si="1"/>
        <v>0</v>
      </c>
      <c r="AE59" s="641">
        <f t="shared" si="2"/>
        <v>18491</v>
      </c>
      <c r="AF59" s="641">
        <f t="shared" si="3"/>
        <v>0</v>
      </c>
      <c r="AG59" s="641">
        <f t="shared" si="4"/>
        <v>18491</v>
      </c>
      <c r="AH59" s="641">
        <f t="shared" si="5"/>
        <v>0</v>
      </c>
      <c r="AI59" s="641">
        <f t="shared" si="6"/>
        <v>0</v>
      </c>
      <c r="AJ59" s="641">
        <f t="shared" si="7"/>
        <v>0</v>
      </c>
      <c r="AK59" s="641">
        <f t="shared" si="8"/>
        <v>18491</v>
      </c>
      <c r="AL59" s="641">
        <f t="shared" si="9"/>
        <v>0</v>
      </c>
      <c r="AM59" s="641">
        <f t="shared" si="10"/>
        <v>0</v>
      </c>
      <c r="AN59" s="641">
        <f t="shared" si="11"/>
        <v>0</v>
      </c>
      <c r="AO59" s="634">
        <f t="shared" si="12"/>
        <v>23113.75</v>
      </c>
      <c r="AP59" s="634">
        <f t="shared" si="13"/>
        <v>23113.75</v>
      </c>
      <c r="AQ59" s="634">
        <f t="shared" si="14"/>
        <v>0</v>
      </c>
      <c r="AR59" s="634">
        <f>Programme_2022!BL59*'Données de référence'!$B$3+Programme_2022!BM59*'Données de référence'!$B$2+Programme_2022!BN59*'Données de référence'!$B$4+Programme_2022!BO59</f>
        <v>0</v>
      </c>
      <c r="AS59" s="634">
        <f t="shared" si="15"/>
        <v>0</v>
      </c>
      <c r="AT59" s="634">
        <f>Programme_2022!BQ59*'Données de référence'!$C$3+Programme_2022!BR59*'Données de référence'!$C$2+Programme_2022!BS59*'Données de référence'!$C$4+Programme_2022!BT59</f>
        <v>23113.75</v>
      </c>
      <c r="AU59" s="634">
        <f t="shared" si="16"/>
        <v>0</v>
      </c>
      <c r="AV59" s="635">
        <f t="shared" si="24"/>
        <v>0</v>
      </c>
      <c r="AW59" s="635">
        <f t="shared" si="25"/>
        <v>0</v>
      </c>
      <c r="AX59" s="634">
        <f>Programme_2022!BV59*'Données de référence'!$D$3+Programme_2022!BW59*'Données de référence'!$D$2+Programme_2022!BX59*'Données de référence'!$D$4+Programme_2022!BY59</f>
        <v>0</v>
      </c>
      <c r="AY59" s="634">
        <f t="shared" si="17"/>
        <v>0</v>
      </c>
      <c r="AZ59" s="634">
        <f>Programme_2022!CA59*'Données de référence'!$D$3+Programme_2022!CB59*'Données de référence'!$D$2+Programme_2022!CC59*'Données de référence'!$D$4+Programme_2022!CD59</f>
        <v>0</v>
      </c>
      <c r="BA59" s="634">
        <f t="shared" si="18"/>
        <v>0</v>
      </c>
      <c r="BB59" s="634">
        <f>Programme_2022!CF59*'Données de référence'!$D$3+Programme_2022!CG59*'Données de référence'!$D$2+Programme_2022!CH59*'Données de référence'!$D$4+Programme_2022!CI59</f>
        <v>0</v>
      </c>
      <c r="BC59" s="634">
        <f t="shared" si="19"/>
        <v>0</v>
      </c>
      <c r="BD59" s="634">
        <f>Programme_2022!CK59*'Données de référence'!$D$3+Programme_2022!CL59*'Données de référence'!$D$2+Programme_2022!CM59*'Données de référence'!$D$4+Programme_2022!CN59</f>
        <v>0</v>
      </c>
      <c r="BE59" s="634">
        <f t="shared" si="20"/>
        <v>0</v>
      </c>
      <c r="BF59" s="634">
        <f>Programme_2022!CP59*'Données de référence'!$D$3+Programme_2022!CQ59*'Données de référence'!$D$2+Programme_2022!CR59*'Données de référence'!$D$4+Programme_2022!CS59</f>
        <v>0</v>
      </c>
      <c r="BG59" s="634">
        <f t="shared" si="21"/>
        <v>0</v>
      </c>
      <c r="BH59" s="634">
        <f>Programme_2022!CU59*'Données de référence'!$D$3+Programme_2022!CV59*'Données de référence'!$D$2+Programme_2022!CW59*'Données de référence'!$D$4+Programme_2022!CX59</f>
        <v>0</v>
      </c>
      <c r="BI59" s="634">
        <f t="shared" si="22"/>
        <v>0</v>
      </c>
      <c r="BJ59" s="634">
        <f>Programme_2022!CZ59*'Données de référence'!$D$3+Programme_2022!DA59*'Données de référence'!$D$2+Programme_2022!DB59*'Données de référence'!$D$4+Programme_2022!DC59</f>
        <v>0</v>
      </c>
      <c r="BK59" s="634">
        <f t="shared" si="23"/>
        <v>0</v>
      </c>
      <c r="BL59" s="636"/>
      <c r="BM59" s="654"/>
      <c r="BN59" s="654"/>
      <c r="BO59" s="654"/>
      <c r="BP59" s="654"/>
      <c r="BQ59" s="623">
        <v>125</v>
      </c>
      <c r="BR59" s="623"/>
      <c r="BS59" s="623">
        <v>175</v>
      </c>
      <c r="BT59" s="623">
        <v>2500</v>
      </c>
      <c r="BU59" s="623"/>
      <c r="BV59" s="624"/>
      <c r="BW59" s="624"/>
      <c r="BX59" s="624"/>
      <c r="BY59" s="624"/>
      <c r="BZ59" s="624"/>
      <c r="CA59" s="625"/>
      <c r="CB59" s="625"/>
      <c r="CC59" s="625"/>
      <c r="CD59" s="625"/>
      <c r="CE59" s="625"/>
      <c r="CF59" s="626"/>
      <c r="CG59" s="626"/>
      <c r="CH59" s="626"/>
      <c r="CI59" s="626"/>
      <c r="CJ59" s="626"/>
      <c r="CK59" s="627"/>
      <c r="CL59" s="627"/>
      <c r="CM59" s="627"/>
      <c r="CN59" s="627"/>
      <c r="CO59" s="627"/>
      <c r="CP59" s="628"/>
      <c r="CQ59" s="628"/>
      <c r="CR59" s="628"/>
      <c r="CS59" s="628"/>
      <c r="CT59" s="628"/>
      <c r="CU59" s="629"/>
      <c r="CV59" s="629"/>
      <c r="CW59" s="629"/>
      <c r="CX59" s="629"/>
      <c r="CY59" s="629"/>
      <c r="CZ59" s="630"/>
      <c r="DA59" s="630"/>
      <c r="DB59" s="630"/>
      <c r="DC59" s="630"/>
      <c r="DD59" s="630"/>
    </row>
    <row r="60" spans="1:108" s="335" customFormat="1" ht="35.25" customHeight="1" x14ac:dyDescent="0.3">
      <c r="A60" s="642">
        <v>26</v>
      </c>
      <c r="B60" s="529">
        <v>3</v>
      </c>
      <c r="C60" s="642" t="s">
        <v>370</v>
      </c>
      <c r="D60" s="642" t="s">
        <v>98</v>
      </c>
      <c r="E60" s="642" t="s">
        <v>175</v>
      </c>
      <c r="F60" s="642">
        <v>58</v>
      </c>
      <c r="G60" s="529" t="s">
        <v>840</v>
      </c>
      <c r="H60" s="529"/>
      <c r="I60" s="561" t="s">
        <v>1290</v>
      </c>
      <c r="J60" s="561" t="s">
        <v>1040</v>
      </c>
      <c r="K60" s="747" t="s">
        <v>1291</v>
      </c>
      <c r="L60" s="529" t="s">
        <v>276</v>
      </c>
      <c r="M60" s="529" t="s">
        <v>1292</v>
      </c>
      <c r="N60" s="529" t="s">
        <v>104</v>
      </c>
      <c r="O60" s="644" t="s">
        <v>105</v>
      </c>
      <c r="P60" s="529"/>
      <c r="Q60" s="655"/>
      <c r="R60" s="529"/>
      <c r="S60" s="529" t="s">
        <v>107</v>
      </c>
      <c r="T60" s="633">
        <v>44896</v>
      </c>
      <c r="U60" s="529" t="s">
        <v>183</v>
      </c>
      <c r="V60" s="529" t="s">
        <v>182</v>
      </c>
      <c r="W60" s="529"/>
      <c r="X60" s="529"/>
      <c r="Y60" s="529"/>
      <c r="Z60" s="529"/>
      <c r="AA60" s="529" t="s">
        <v>785</v>
      </c>
      <c r="AB60" s="529" t="s">
        <v>185</v>
      </c>
      <c r="AC60" s="641">
        <f t="shared" si="0"/>
        <v>113368.97499999999</v>
      </c>
      <c r="AD60" s="641">
        <f t="shared" si="1"/>
        <v>22656</v>
      </c>
      <c r="AE60" s="641">
        <f t="shared" si="2"/>
        <v>0</v>
      </c>
      <c r="AF60" s="641">
        <f t="shared" si="3"/>
        <v>90712.974999999991</v>
      </c>
      <c r="AG60" s="641">
        <f t="shared" si="4"/>
        <v>113368.97499999999</v>
      </c>
      <c r="AH60" s="641">
        <f t="shared" si="5"/>
        <v>0</v>
      </c>
      <c r="AI60" s="641">
        <f t="shared" si="6"/>
        <v>22656</v>
      </c>
      <c r="AJ60" s="641">
        <f t="shared" si="7"/>
        <v>0</v>
      </c>
      <c r="AK60" s="641">
        <f t="shared" si="8"/>
        <v>0</v>
      </c>
      <c r="AL60" s="641">
        <f t="shared" si="9"/>
        <v>0</v>
      </c>
      <c r="AM60" s="641">
        <f t="shared" si="10"/>
        <v>90712.974999999991</v>
      </c>
      <c r="AN60" s="641">
        <f t="shared" si="11"/>
        <v>0</v>
      </c>
      <c r="AO60" s="634">
        <f t="shared" si="12"/>
        <v>119032.97499999999</v>
      </c>
      <c r="AP60" s="634">
        <f t="shared" si="13"/>
        <v>119032.97499999999</v>
      </c>
      <c r="AQ60" s="634">
        <f t="shared" si="14"/>
        <v>0</v>
      </c>
      <c r="AR60" s="634">
        <f>Programme_2022!BL60*'Données de référence'!$B$3+Programme_2022!BM60*'Données de référence'!$B$2+Programme_2022!BN60*'Données de référence'!$B$4+Programme_2022!BO60</f>
        <v>28320</v>
      </c>
      <c r="AS60" s="634">
        <f t="shared" si="15"/>
        <v>0</v>
      </c>
      <c r="AT60" s="634">
        <f>Programme_2022!BQ60*'Données de référence'!$C$3+Programme_2022!BR60*'Données de référence'!$C$2+Programme_2022!BS60*'Données de référence'!$C$4+Programme_2022!BT60</f>
        <v>0</v>
      </c>
      <c r="AU60" s="634">
        <f t="shared" si="16"/>
        <v>0</v>
      </c>
      <c r="AV60" s="635">
        <f t="shared" si="24"/>
        <v>90712.974999999991</v>
      </c>
      <c r="AW60" s="635">
        <f t="shared" si="25"/>
        <v>0</v>
      </c>
      <c r="AX60" s="634">
        <f>Programme_2022!BV60*'Données de référence'!$D$3+Programme_2022!BW60*'Données de référence'!$D$2+Programme_2022!BX60*'Données de référence'!$D$4+Programme_2022!BY60</f>
        <v>0</v>
      </c>
      <c r="AY60" s="634">
        <f t="shared" si="17"/>
        <v>0</v>
      </c>
      <c r="AZ60" s="634">
        <f>Programme_2022!CA60*'Données de référence'!$D$3+Programme_2022!CB60*'Données de référence'!$D$2+Programme_2022!CC60*'Données de référence'!$D$4+Programme_2022!CD60</f>
        <v>0</v>
      </c>
      <c r="BA60" s="634">
        <f t="shared" si="18"/>
        <v>0</v>
      </c>
      <c r="BB60" s="634">
        <f>Programme_2022!CF60*'Données de référence'!$D$3+Programme_2022!CG60*'Données de référence'!$D$2+Programme_2022!CH60*'Données de référence'!$D$4+Programme_2022!CI60</f>
        <v>74000</v>
      </c>
      <c r="BC60" s="634">
        <f t="shared" si="19"/>
        <v>0</v>
      </c>
      <c r="BD60" s="634">
        <f>Programme_2022!CK60*'Données de référence'!$D$3+Programme_2022!CL60*'Données de référence'!$D$2+Programme_2022!CM60*'Données de référence'!$D$4+Programme_2022!CN60</f>
        <v>0</v>
      </c>
      <c r="BE60" s="634">
        <f t="shared" si="20"/>
        <v>0</v>
      </c>
      <c r="BF60" s="634">
        <f>Programme_2022!CP60*'Données de référence'!$D$3+Programme_2022!CQ60*'Données de référence'!$D$2+Programme_2022!CR60*'Données de référence'!$D$4+Programme_2022!CS60</f>
        <v>0</v>
      </c>
      <c r="BG60" s="634">
        <f t="shared" si="21"/>
        <v>0</v>
      </c>
      <c r="BH60" s="634">
        <f>Programme_2022!CU60*'Données de référence'!$D$3+Programme_2022!CV60*'Données de référence'!$D$2+Programme_2022!CW60*'Données de référence'!$D$4+Programme_2022!CX60</f>
        <v>13350</v>
      </c>
      <c r="BI60" s="634">
        <f t="shared" si="22"/>
        <v>0</v>
      </c>
      <c r="BJ60" s="634">
        <f>Programme_2022!CZ60*'Données de référence'!$D$3+Programme_2022!DA60*'Données de référence'!$D$2+Programme_2022!DB60*'Données de référence'!$D$4+Programme_2022!DC60</f>
        <v>0</v>
      </c>
      <c r="BK60" s="634">
        <f t="shared" si="23"/>
        <v>0</v>
      </c>
      <c r="BL60" s="636">
        <v>240</v>
      </c>
      <c r="BM60" s="636"/>
      <c r="BN60" s="636"/>
      <c r="BO60" s="636"/>
      <c r="BP60" s="636"/>
      <c r="BQ60" s="623"/>
      <c r="BR60" s="623"/>
      <c r="BS60" s="623"/>
      <c r="BT60" s="623"/>
      <c r="BU60" s="623"/>
      <c r="BV60" s="624"/>
      <c r="BW60" s="624"/>
      <c r="BX60" s="624"/>
      <c r="BY60" s="624"/>
      <c r="BZ60" s="624"/>
      <c r="CA60" s="625">
        <v>0</v>
      </c>
      <c r="CB60" s="625"/>
      <c r="CC60" s="625"/>
      <c r="CD60" s="625"/>
      <c r="CE60" s="625"/>
      <c r="CF60" s="626">
        <v>500</v>
      </c>
      <c r="CG60" s="626"/>
      <c r="CH60" s="626"/>
      <c r="CI60" s="626">
        <v>15000</v>
      </c>
      <c r="CJ60" s="626"/>
      <c r="CK60" s="627"/>
      <c r="CL60" s="627"/>
      <c r="CM60" s="627"/>
      <c r="CN60" s="627"/>
      <c r="CO60" s="627"/>
      <c r="CP60" s="628"/>
      <c r="CQ60" s="628"/>
      <c r="CR60" s="628"/>
      <c r="CS60" s="628"/>
      <c r="CT60" s="628"/>
      <c r="CU60" s="629"/>
      <c r="CV60" s="629"/>
      <c r="CW60" s="629">
        <v>150</v>
      </c>
      <c r="CX60" s="629"/>
      <c r="CY60" s="629"/>
      <c r="CZ60" s="630"/>
      <c r="DA60" s="630"/>
      <c r="DB60" s="630"/>
      <c r="DC60" s="630"/>
      <c r="DD60" s="630"/>
    </row>
    <row r="61" spans="1:108" s="335" customFormat="1" ht="104.25" customHeight="1" x14ac:dyDescent="0.3">
      <c r="A61" s="642">
        <v>26</v>
      </c>
      <c r="B61" s="632">
        <v>3</v>
      </c>
      <c r="C61" s="642" t="s">
        <v>370</v>
      </c>
      <c r="D61" s="642" t="s">
        <v>98</v>
      </c>
      <c r="E61" s="642" t="s">
        <v>371</v>
      </c>
      <c r="F61" s="642">
        <v>59</v>
      </c>
      <c r="G61" s="530" t="s">
        <v>840</v>
      </c>
      <c r="H61" s="530"/>
      <c r="I61" s="561" t="s">
        <v>1497</v>
      </c>
      <c r="J61" s="561" t="s">
        <v>1043</v>
      </c>
      <c r="K61" s="561" t="s">
        <v>1293</v>
      </c>
      <c r="L61" s="529" t="s">
        <v>114</v>
      </c>
      <c r="M61" s="632" t="s">
        <v>1230</v>
      </c>
      <c r="N61" s="529" t="s">
        <v>115</v>
      </c>
      <c r="O61" s="529" t="s">
        <v>105</v>
      </c>
      <c r="P61" s="529" t="s">
        <v>1294</v>
      </c>
      <c r="Q61" s="529"/>
      <c r="R61" s="529"/>
      <c r="S61" s="529" t="s">
        <v>155</v>
      </c>
      <c r="T61" s="633">
        <v>44835</v>
      </c>
      <c r="U61" s="529" t="s">
        <v>107</v>
      </c>
      <c r="V61" s="633">
        <v>45017</v>
      </c>
      <c r="W61" s="529"/>
      <c r="X61" s="529"/>
      <c r="Y61" s="529"/>
      <c r="Z61" s="529"/>
      <c r="AA61" s="597" t="s">
        <v>1046</v>
      </c>
      <c r="AB61" s="529" t="s">
        <v>1182</v>
      </c>
      <c r="AC61" s="641">
        <f t="shared" si="0"/>
        <v>17925.600000000002</v>
      </c>
      <c r="AD61" s="641">
        <f t="shared" si="1"/>
        <v>0</v>
      </c>
      <c r="AE61" s="641">
        <f t="shared" si="2"/>
        <v>17925.600000000002</v>
      </c>
      <c r="AF61" s="641">
        <f t="shared" si="3"/>
        <v>0</v>
      </c>
      <c r="AG61" s="641">
        <f t="shared" si="4"/>
        <v>17925.600000000002</v>
      </c>
      <c r="AH61" s="641">
        <f t="shared" si="5"/>
        <v>0</v>
      </c>
      <c r="AI61" s="641">
        <f t="shared" si="6"/>
        <v>0</v>
      </c>
      <c r="AJ61" s="641">
        <f t="shared" si="7"/>
        <v>0</v>
      </c>
      <c r="AK61" s="641">
        <f t="shared" si="8"/>
        <v>17925.600000000002</v>
      </c>
      <c r="AL61" s="641">
        <f t="shared" si="9"/>
        <v>0</v>
      </c>
      <c r="AM61" s="641">
        <f t="shared" si="10"/>
        <v>0</v>
      </c>
      <c r="AN61" s="641">
        <f t="shared" si="11"/>
        <v>0</v>
      </c>
      <c r="AO61" s="634">
        <f t="shared" si="12"/>
        <v>22407</v>
      </c>
      <c r="AP61" s="634">
        <f t="shared" si="13"/>
        <v>22407</v>
      </c>
      <c r="AQ61" s="634">
        <f t="shared" si="14"/>
        <v>0</v>
      </c>
      <c r="AR61" s="634">
        <f>Programme_2022!BL61*'Données de référence'!$B$3+Programme_2022!BM61*'Données de référence'!$B$2+Programme_2022!BN61*'Données de référence'!$B$4+Programme_2022!BO61</f>
        <v>0</v>
      </c>
      <c r="AS61" s="634">
        <f t="shared" si="15"/>
        <v>0</v>
      </c>
      <c r="AT61" s="634">
        <f>Programme_2022!BQ61*'Données de référence'!$C$3+Programme_2022!BR61*'Données de référence'!$C$2+Programme_2022!BS61*'Données de référence'!$C$4+Programme_2022!BT61</f>
        <v>22407</v>
      </c>
      <c r="AU61" s="634">
        <f t="shared" si="16"/>
        <v>0</v>
      </c>
      <c r="AV61" s="635">
        <f t="shared" si="24"/>
        <v>0</v>
      </c>
      <c r="AW61" s="635">
        <f t="shared" si="25"/>
        <v>0</v>
      </c>
      <c r="AX61" s="634">
        <f>Programme_2022!BV61*'Données de référence'!$D$3+Programme_2022!BW61*'Données de référence'!$D$2+Programme_2022!BX61*'Données de référence'!$D$4+Programme_2022!BY61</f>
        <v>0</v>
      </c>
      <c r="AY61" s="634">
        <f t="shared" si="17"/>
        <v>0</v>
      </c>
      <c r="AZ61" s="634">
        <f>Programme_2022!CA61*'Données de référence'!$D$3+Programme_2022!CB61*'Données de référence'!$D$2+Programme_2022!CC61*'Données de référence'!$D$4+Programme_2022!CD61</f>
        <v>0</v>
      </c>
      <c r="BA61" s="634">
        <f t="shared" si="18"/>
        <v>0</v>
      </c>
      <c r="BB61" s="634">
        <f>Programme_2022!CF61*'Données de référence'!$D$3+Programme_2022!CG61*'Données de référence'!$D$2+Programme_2022!CH61*'Données de référence'!$D$4+Programme_2022!CI61</f>
        <v>0</v>
      </c>
      <c r="BC61" s="634">
        <f t="shared" si="19"/>
        <v>0</v>
      </c>
      <c r="BD61" s="634">
        <f>Programme_2022!CK61*'Données de référence'!$D$3+Programme_2022!CL61*'Données de référence'!$D$2+Programme_2022!CM61*'Données de référence'!$D$4+Programme_2022!CN61</f>
        <v>0</v>
      </c>
      <c r="BE61" s="634">
        <f t="shared" si="20"/>
        <v>0</v>
      </c>
      <c r="BF61" s="634">
        <f>Programme_2022!CP61*'Données de référence'!$D$3+Programme_2022!CQ61*'Données de référence'!$D$2+Programme_2022!CR61*'Données de référence'!$D$4+Programme_2022!CS61</f>
        <v>0</v>
      </c>
      <c r="BG61" s="634">
        <f t="shared" si="21"/>
        <v>0</v>
      </c>
      <c r="BH61" s="634">
        <f>Programme_2022!CU61*'Données de référence'!$D$3+Programme_2022!CV61*'Données de référence'!$D$2+Programme_2022!CW61*'Données de référence'!$D$4+Programme_2022!CX61</f>
        <v>0</v>
      </c>
      <c r="BI61" s="634">
        <f t="shared" si="22"/>
        <v>0</v>
      </c>
      <c r="BJ61" s="634">
        <f>Programme_2022!CZ61*'Données de référence'!$D$3+Programme_2022!DA61*'Données de référence'!$D$2+Programme_2022!DB61*'Données de référence'!$D$4+Programme_2022!DC61</f>
        <v>0</v>
      </c>
      <c r="BK61" s="634">
        <f t="shared" si="23"/>
        <v>0</v>
      </c>
      <c r="BL61" s="636"/>
      <c r="BM61" s="636"/>
      <c r="BN61" s="636"/>
      <c r="BO61" s="636"/>
      <c r="BP61" s="636"/>
      <c r="BQ61" s="623">
        <v>200</v>
      </c>
      <c r="BR61" s="623"/>
      <c r="BS61" s="623">
        <v>100</v>
      </c>
      <c r="BT61" s="623"/>
      <c r="BU61" s="623"/>
      <c r="BV61" s="624"/>
      <c r="BW61" s="624"/>
      <c r="BX61" s="624"/>
      <c r="BY61" s="624"/>
      <c r="BZ61" s="624"/>
      <c r="CA61" s="625"/>
      <c r="CB61" s="625"/>
      <c r="CC61" s="625"/>
      <c r="CD61" s="625"/>
      <c r="CE61" s="625"/>
      <c r="CF61" s="626"/>
      <c r="CG61" s="626"/>
      <c r="CH61" s="626"/>
      <c r="CI61" s="626"/>
      <c r="CJ61" s="626"/>
      <c r="CK61" s="627"/>
      <c r="CL61" s="627"/>
      <c r="CM61" s="627"/>
      <c r="CN61" s="627"/>
      <c r="CO61" s="627"/>
      <c r="CP61" s="628"/>
      <c r="CQ61" s="628"/>
      <c r="CR61" s="628"/>
      <c r="CS61" s="628"/>
      <c r="CT61" s="628"/>
      <c r="CU61" s="629"/>
      <c r="CV61" s="629"/>
      <c r="CW61" s="629"/>
      <c r="CX61" s="629"/>
      <c r="CY61" s="629"/>
      <c r="CZ61" s="630"/>
      <c r="DA61" s="630"/>
      <c r="DB61" s="630"/>
      <c r="DC61" s="630"/>
      <c r="DD61" s="630"/>
    </row>
    <row r="62" spans="1:108" s="335" customFormat="1" ht="84.75" customHeight="1" x14ac:dyDescent="0.3">
      <c r="A62" s="724">
        <v>26</v>
      </c>
      <c r="B62" s="751">
        <v>3</v>
      </c>
      <c r="C62" s="724" t="s">
        <v>370</v>
      </c>
      <c r="D62" s="724" t="s">
        <v>98</v>
      </c>
      <c r="E62" s="724" t="s">
        <v>371</v>
      </c>
      <c r="F62" s="642">
        <v>60</v>
      </c>
      <c r="G62" s="752"/>
      <c r="H62" s="752"/>
      <c r="I62" s="735" t="s">
        <v>1047</v>
      </c>
      <c r="J62" s="735" t="s">
        <v>427</v>
      </c>
      <c r="K62" s="753" t="s">
        <v>1498</v>
      </c>
      <c r="L62" s="750" t="s">
        <v>114</v>
      </c>
      <c r="M62" s="750"/>
      <c r="N62" s="750" t="s">
        <v>115</v>
      </c>
      <c r="O62" s="529" t="s">
        <v>105</v>
      </c>
      <c r="P62" s="521" t="s">
        <v>1295</v>
      </c>
      <c r="Q62" s="529"/>
      <c r="R62" s="529"/>
      <c r="S62" s="529" t="s">
        <v>107</v>
      </c>
      <c r="T62" s="750" t="s">
        <v>1194</v>
      </c>
      <c r="U62" s="529"/>
      <c r="V62" s="529"/>
      <c r="W62" s="529"/>
      <c r="X62" s="529"/>
      <c r="Y62" s="529"/>
      <c r="Z62" s="529"/>
      <c r="AA62" s="529" t="s">
        <v>109</v>
      </c>
      <c r="AB62" s="529" t="s">
        <v>110</v>
      </c>
      <c r="AC62" s="641">
        <f t="shared" ref="AC62:AC79" si="80">AD62+AE62+AF62</f>
        <v>35024</v>
      </c>
      <c r="AD62" s="641">
        <f t="shared" ref="AD62:AD79" si="81">AI62+AJ62</f>
        <v>35024</v>
      </c>
      <c r="AE62" s="641">
        <f t="shared" ref="AE62:AE79" si="82">AK62+AL62</f>
        <v>0</v>
      </c>
      <c r="AF62" s="641">
        <f t="shared" ref="AF62:AF79" si="83">(AM62+AN62)</f>
        <v>0</v>
      </c>
      <c r="AG62" s="641">
        <f t="shared" ref="AG62:AG79" si="84">AI62+AK62+AM62</f>
        <v>35024</v>
      </c>
      <c r="AH62" s="641">
        <f t="shared" ref="AH62:AH79" si="85">AJ62+AL62+AN62</f>
        <v>0</v>
      </c>
      <c r="AI62" s="641">
        <f t="shared" ref="AI62:AI79" si="86">0.8*AR62</f>
        <v>35024</v>
      </c>
      <c r="AJ62" s="641">
        <f t="shared" ref="AJ62:AJ79" si="87">0.8*AS62</f>
        <v>0</v>
      </c>
      <c r="AK62" s="641">
        <f t="shared" ref="AK62:AK79" si="88">0.8*AT62</f>
        <v>0</v>
      </c>
      <c r="AL62" s="641">
        <f t="shared" ref="AL62:AL79" si="89">0.8*AU62</f>
        <v>0</v>
      </c>
      <c r="AM62" s="641">
        <f t="shared" ref="AM62:AM79" si="90">AV62</f>
        <v>0</v>
      </c>
      <c r="AN62" s="641">
        <f t="shared" ref="AN62:AN79" si="91">AW62</f>
        <v>0</v>
      </c>
      <c r="AO62" s="634">
        <f t="shared" ref="AO62:AO79" si="92">AP62+AQ62</f>
        <v>43780</v>
      </c>
      <c r="AP62" s="634">
        <f t="shared" ref="AP62:AP79" si="93">AR62+AT62+AV62</f>
        <v>43780</v>
      </c>
      <c r="AQ62" s="634">
        <f t="shared" ref="AQ62:AQ79" si="94">AS62+AU62+AW62</f>
        <v>0</v>
      </c>
      <c r="AR62" s="634">
        <f>Programme_2022!BL62*'Données de référence'!$B$3+Programme_2022!BM62*'Données de référence'!$B$2+Programme_2022!BN62*'Données de référence'!$B$4+Programme_2022!BO62</f>
        <v>43780</v>
      </c>
      <c r="AS62" s="634">
        <f t="shared" ref="AS62:AS79" si="95">BP62</f>
        <v>0</v>
      </c>
      <c r="AT62" s="634">
        <f>Programme_2022!BQ62*'Données de référence'!$C$3+Programme_2022!BR62*'Données de référence'!$C$2+Programme_2022!BS62*'Données de référence'!$C$4+Programme_2022!BT62</f>
        <v>0</v>
      </c>
      <c r="AU62" s="634">
        <f t="shared" ref="AU62:AU79" si="96">BU62</f>
        <v>0</v>
      </c>
      <c r="AV62" s="635">
        <f t="shared" si="24"/>
        <v>0</v>
      </c>
      <c r="AW62" s="635">
        <f t="shared" si="25"/>
        <v>0</v>
      </c>
      <c r="AX62" s="634">
        <f>Programme_2022!BV62*'Données de référence'!$D$3+Programme_2022!BW62*'Données de référence'!$D$2+Programme_2022!BX62*'Données de référence'!$D$4+Programme_2022!BY62</f>
        <v>0</v>
      </c>
      <c r="AY62" s="634">
        <f t="shared" ref="AY62:AY79" si="97">BZ62</f>
        <v>0</v>
      </c>
      <c r="AZ62" s="634">
        <f>Programme_2022!CA62*'Données de référence'!$D$3+Programme_2022!CB62*'Données de référence'!$D$2+Programme_2022!CC62*'Données de référence'!$D$4+Programme_2022!CD62</f>
        <v>0</v>
      </c>
      <c r="BA62" s="634">
        <f t="shared" ref="BA62:BA79" si="98">CE62</f>
        <v>0</v>
      </c>
      <c r="BB62" s="634">
        <f>Programme_2022!CF62*'Données de référence'!$D$3+Programme_2022!CG62*'Données de référence'!$D$2+Programme_2022!CH62*'Données de référence'!$D$4+Programme_2022!CI62</f>
        <v>0</v>
      </c>
      <c r="BC62" s="634">
        <f t="shared" ref="BC62:BC79" si="99">CJ62</f>
        <v>0</v>
      </c>
      <c r="BD62" s="634">
        <f>Programme_2022!CK62*'Données de référence'!$D$3+Programme_2022!CL62*'Données de référence'!$D$2+Programme_2022!CM62*'Données de référence'!$D$4+Programme_2022!CN62</f>
        <v>0</v>
      </c>
      <c r="BE62" s="634">
        <f t="shared" ref="BE62:BE79" si="100">CO62</f>
        <v>0</v>
      </c>
      <c r="BF62" s="634">
        <f>Programme_2022!CP62*'Données de référence'!$D$3+Programme_2022!CQ62*'Données de référence'!$D$2+Programme_2022!CR62*'Données de référence'!$D$4+Programme_2022!CS62</f>
        <v>0</v>
      </c>
      <c r="BG62" s="634">
        <f t="shared" ref="BG62:BG79" si="101">CT62</f>
        <v>0</v>
      </c>
      <c r="BH62" s="634">
        <f>Programme_2022!CU62*'Données de référence'!$D$3+Programme_2022!CV62*'Données de référence'!$D$2+Programme_2022!CW62*'Données de référence'!$D$4+Programme_2022!CX62</f>
        <v>0</v>
      </c>
      <c r="BI62" s="634">
        <f t="shared" ref="BI62:BI79" si="102">CY62</f>
        <v>0</v>
      </c>
      <c r="BJ62" s="634">
        <f>Programme_2022!CZ62*'Données de référence'!$D$3+Programme_2022!DA62*'Données de référence'!$D$2+Programme_2022!DB62*'Données de référence'!$D$4+Programme_2022!DC62</f>
        <v>0</v>
      </c>
      <c r="BK62" s="634">
        <f t="shared" ref="BK62:BK79" si="103">DD62</f>
        <v>0</v>
      </c>
      <c r="BL62" s="636">
        <v>110</v>
      </c>
      <c r="BM62" s="636"/>
      <c r="BN62" s="636">
        <v>350</v>
      </c>
      <c r="BO62" s="636"/>
      <c r="BP62" s="636"/>
      <c r="BQ62" s="623"/>
      <c r="BR62" s="623"/>
      <c r="BS62" s="623"/>
      <c r="BT62" s="623"/>
      <c r="BU62" s="623"/>
      <c r="BV62" s="624"/>
      <c r="BW62" s="624"/>
      <c r="BX62" s="624"/>
      <c r="BY62" s="624"/>
      <c r="BZ62" s="624"/>
      <c r="CA62" s="625"/>
      <c r="CB62" s="625"/>
      <c r="CC62" s="625"/>
      <c r="CD62" s="625"/>
      <c r="CE62" s="625"/>
      <c r="CF62" s="626"/>
      <c r="CG62" s="626"/>
      <c r="CH62" s="626"/>
      <c r="CI62" s="626"/>
      <c r="CJ62" s="626"/>
      <c r="CK62" s="627"/>
      <c r="CL62" s="627"/>
      <c r="CM62" s="627"/>
      <c r="CN62" s="627"/>
      <c r="CO62" s="627"/>
      <c r="CP62" s="628"/>
      <c r="CQ62" s="628"/>
      <c r="CR62" s="628"/>
      <c r="CS62" s="628"/>
      <c r="CT62" s="628"/>
      <c r="CU62" s="629"/>
      <c r="CV62" s="629"/>
      <c r="CW62" s="629"/>
      <c r="CX62" s="629"/>
      <c r="CY62" s="629"/>
      <c r="CZ62" s="630"/>
      <c r="DA62" s="630"/>
      <c r="DB62" s="630"/>
      <c r="DC62" s="630"/>
      <c r="DD62" s="630"/>
    </row>
    <row r="63" spans="1:108" s="335" customFormat="1" ht="46.5" customHeight="1" x14ac:dyDescent="0.3">
      <c r="A63" s="724">
        <v>26</v>
      </c>
      <c r="B63" s="751">
        <v>3</v>
      </c>
      <c r="C63" s="724" t="s">
        <v>370</v>
      </c>
      <c r="D63" s="724" t="s">
        <v>98</v>
      </c>
      <c r="E63" s="724" t="s">
        <v>371</v>
      </c>
      <c r="F63" s="642">
        <v>61</v>
      </c>
      <c r="G63" s="752" t="s">
        <v>840</v>
      </c>
      <c r="H63" s="725" t="s">
        <v>483</v>
      </c>
      <c r="I63" s="735" t="s">
        <v>1296</v>
      </c>
      <c r="J63" s="735" t="s">
        <v>1297</v>
      </c>
      <c r="K63" s="753" t="s">
        <v>1298</v>
      </c>
      <c r="L63" s="750" t="s">
        <v>245</v>
      </c>
      <c r="M63" s="750" t="s">
        <v>887</v>
      </c>
      <c r="N63" s="750" t="s">
        <v>204</v>
      </c>
      <c r="O63" s="529"/>
      <c r="P63" s="529" t="s">
        <v>1299</v>
      </c>
      <c r="Q63" s="529"/>
      <c r="R63" s="529"/>
      <c r="S63" s="529" t="s">
        <v>155</v>
      </c>
      <c r="T63" s="633">
        <v>44835</v>
      </c>
      <c r="U63" s="529" t="s">
        <v>183</v>
      </c>
      <c r="V63" s="529" t="s">
        <v>182</v>
      </c>
      <c r="W63" s="529" t="s">
        <v>344</v>
      </c>
      <c r="X63" s="529" t="s">
        <v>182</v>
      </c>
      <c r="Y63" s="529" t="s">
        <v>192</v>
      </c>
      <c r="Z63" s="633">
        <v>44986</v>
      </c>
      <c r="AA63" s="529" t="s">
        <v>1300</v>
      </c>
      <c r="AB63" s="529" t="s">
        <v>1182</v>
      </c>
      <c r="AC63" s="641">
        <f t="shared" ref="AC63" si="104">AD63+AE63+AF63</f>
        <v>39652.800000000003</v>
      </c>
      <c r="AD63" s="641">
        <f t="shared" ref="AD63" si="105">AI63+AJ63</f>
        <v>0</v>
      </c>
      <c r="AE63" s="641">
        <f t="shared" ref="AE63" si="106">AK63+AL63</f>
        <v>39652.800000000003</v>
      </c>
      <c r="AF63" s="641">
        <f t="shared" ref="AF63" si="107">(AM63+AN63)</f>
        <v>0</v>
      </c>
      <c r="AG63" s="641">
        <f t="shared" ref="AG63" si="108">AI63+AK63+AM63</f>
        <v>39652.800000000003</v>
      </c>
      <c r="AH63" s="641">
        <f t="shared" ref="AH63" si="109">AJ63+AL63+AN63</f>
        <v>0</v>
      </c>
      <c r="AI63" s="641">
        <f t="shared" ref="AI63" si="110">0.8*AR63</f>
        <v>0</v>
      </c>
      <c r="AJ63" s="641">
        <f t="shared" ref="AJ63" si="111">0.8*AS63</f>
        <v>0</v>
      </c>
      <c r="AK63" s="641">
        <f t="shared" ref="AK63" si="112">0.8*AT63</f>
        <v>39652.800000000003</v>
      </c>
      <c r="AL63" s="641">
        <f t="shared" ref="AL63" si="113">0.8*AU63</f>
        <v>0</v>
      </c>
      <c r="AM63" s="641">
        <f t="shared" ref="AM63" si="114">AV63</f>
        <v>0</v>
      </c>
      <c r="AN63" s="641">
        <f t="shared" ref="AN63" si="115">AW63</f>
        <v>0</v>
      </c>
      <c r="AO63" s="634">
        <f t="shared" ref="AO63" si="116">AP63+AQ63</f>
        <v>49566</v>
      </c>
      <c r="AP63" s="634">
        <f t="shared" ref="AP63" si="117">AR63+AT63+AV63</f>
        <v>49566</v>
      </c>
      <c r="AQ63" s="634">
        <f t="shared" ref="AQ63" si="118">AS63+AU63+AW63</f>
        <v>0</v>
      </c>
      <c r="AR63" s="634">
        <f>Programme_2022!BL63*'Données de référence'!$B$3+Programme_2022!BM63*'Données de référence'!$B$2+Programme_2022!BN63*'Données de référence'!$B$4+Programme_2022!BO63</f>
        <v>0</v>
      </c>
      <c r="AS63" s="634">
        <f t="shared" ref="AS63" si="119">BP63</f>
        <v>0</v>
      </c>
      <c r="AT63" s="634">
        <f>Programme_2022!BQ63*'Données de référence'!$C$3+Programme_2022!BR63*'Données de référence'!$C$2+Programme_2022!BS63*'Données de référence'!$C$4+Programme_2022!BT63</f>
        <v>49566</v>
      </c>
      <c r="AU63" s="634">
        <f t="shared" ref="AU63" si="120">BU63</f>
        <v>0</v>
      </c>
      <c r="AV63" s="635">
        <f t="shared" ref="AV63" si="121">(AX63+AZ63+BB63+BD63+BF63+BH63+BJ63)*1.0385</f>
        <v>0</v>
      </c>
      <c r="AW63" s="635">
        <f t="shared" ref="AW63" si="122">(AY63+BA63+BC63+BE63+BG63+BI63+BK63)*1.0385</f>
        <v>0</v>
      </c>
      <c r="AX63" s="634">
        <f>Programme_2022!BV63*'Données de référence'!$D$3+Programme_2022!BW63*'Données de référence'!$D$2+Programme_2022!BX63*'Données de référence'!$D$4+Programme_2022!BY63</f>
        <v>0</v>
      </c>
      <c r="AY63" s="634">
        <f t="shared" ref="AY63" si="123">BZ63</f>
        <v>0</v>
      </c>
      <c r="AZ63" s="634">
        <f>Programme_2022!CA63*'Données de référence'!$D$3+Programme_2022!CB63*'Données de référence'!$D$2+Programme_2022!CC63*'Données de référence'!$D$4+Programme_2022!CD63</f>
        <v>0</v>
      </c>
      <c r="BA63" s="634">
        <f t="shared" ref="BA63" si="124">CE63</f>
        <v>0</v>
      </c>
      <c r="BB63" s="634">
        <f>Programme_2022!CF63*'Données de référence'!$D$3+Programme_2022!CG63*'Données de référence'!$D$2+Programme_2022!CH63*'Données de référence'!$D$4+Programme_2022!CI63</f>
        <v>0</v>
      </c>
      <c r="BC63" s="634">
        <f t="shared" ref="BC63" si="125">CJ63</f>
        <v>0</v>
      </c>
      <c r="BD63" s="634">
        <f>Programme_2022!CK63*'Données de référence'!$D$3+Programme_2022!CL63*'Données de référence'!$D$2+Programme_2022!CM63*'Données de référence'!$D$4+Programme_2022!CN63</f>
        <v>0</v>
      </c>
      <c r="BE63" s="634">
        <f t="shared" ref="BE63" si="126">CO63</f>
        <v>0</v>
      </c>
      <c r="BF63" s="634">
        <f>Programme_2022!CP63*'Données de référence'!$D$3+Programme_2022!CQ63*'Données de référence'!$D$2+Programme_2022!CR63*'Données de référence'!$D$4+Programme_2022!CS63</f>
        <v>0</v>
      </c>
      <c r="BG63" s="634">
        <f t="shared" ref="BG63" si="127">CT63</f>
        <v>0</v>
      </c>
      <c r="BH63" s="634">
        <f>Programme_2022!CU63*'Données de référence'!$D$3+Programme_2022!CV63*'Données de référence'!$D$2+Programme_2022!CW63*'Données de référence'!$D$4+Programme_2022!CX63</f>
        <v>0</v>
      </c>
      <c r="BI63" s="634">
        <f t="shared" ref="BI63" si="128">CY63</f>
        <v>0</v>
      </c>
      <c r="BJ63" s="634">
        <f>Programme_2022!CZ63*'Données de référence'!$D$3+Programme_2022!DA63*'Données de référence'!$D$2+Programme_2022!DB63*'Données de référence'!$D$4+Programme_2022!DC63</f>
        <v>0</v>
      </c>
      <c r="BK63" s="634">
        <f t="shared" ref="BK63" si="129">DD63</f>
        <v>0</v>
      </c>
      <c r="BL63" s="636"/>
      <c r="BM63" s="636"/>
      <c r="BN63" s="636"/>
      <c r="BO63" s="636"/>
      <c r="BP63" s="636"/>
      <c r="BQ63" s="623">
        <v>450</v>
      </c>
      <c r="BR63" s="623">
        <v>100</v>
      </c>
      <c r="BS63" s="623"/>
      <c r="BT63" s="623"/>
      <c r="BU63" s="623"/>
      <c r="BV63" s="624"/>
      <c r="BW63" s="624"/>
      <c r="BX63" s="624"/>
      <c r="BY63" s="624"/>
      <c r="BZ63" s="624"/>
      <c r="CA63" s="625"/>
      <c r="CB63" s="625"/>
      <c r="CC63" s="625"/>
      <c r="CD63" s="625"/>
      <c r="CE63" s="625"/>
      <c r="CF63" s="626"/>
      <c r="CG63" s="626"/>
      <c r="CH63" s="626"/>
      <c r="CI63" s="626"/>
      <c r="CJ63" s="626"/>
      <c r="CK63" s="627"/>
      <c r="CL63" s="627"/>
      <c r="CM63" s="627"/>
      <c r="CN63" s="627"/>
      <c r="CO63" s="627"/>
      <c r="CP63" s="628"/>
      <c r="CQ63" s="628"/>
      <c r="CR63" s="628"/>
      <c r="CS63" s="628"/>
      <c r="CT63" s="628"/>
      <c r="CU63" s="629"/>
      <c r="CV63" s="629"/>
      <c r="CW63" s="629"/>
      <c r="CX63" s="629"/>
      <c r="CY63" s="629"/>
      <c r="CZ63" s="630"/>
      <c r="DA63" s="630"/>
      <c r="DB63" s="630"/>
      <c r="DC63" s="630"/>
      <c r="DD63" s="630"/>
    </row>
    <row r="64" spans="1:108" s="335" customFormat="1" ht="69.75" customHeight="1" x14ac:dyDescent="0.3">
      <c r="A64" s="642">
        <v>27</v>
      </c>
      <c r="B64" s="632">
        <v>3</v>
      </c>
      <c r="C64" s="642" t="s">
        <v>370</v>
      </c>
      <c r="D64" s="642" t="s">
        <v>98</v>
      </c>
      <c r="E64" s="642" t="s">
        <v>371</v>
      </c>
      <c r="F64" s="642">
        <v>62</v>
      </c>
      <c r="G64" s="528" t="s">
        <v>840</v>
      </c>
      <c r="H64" s="528"/>
      <c r="I64" s="561" t="s">
        <v>1301</v>
      </c>
      <c r="J64" s="561" t="s">
        <v>1302</v>
      </c>
      <c r="K64" s="741" t="s">
        <v>1303</v>
      </c>
      <c r="L64" s="529" t="s">
        <v>245</v>
      </c>
      <c r="M64" s="529" t="s">
        <v>1304</v>
      </c>
      <c r="N64" s="529" t="s">
        <v>115</v>
      </c>
      <c r="O64" s="529" t="s">
        <v>165</v>
      </c>
      <c r="P64" s="529" t="s">
        <v>1305</v>
      </c>
      <c r="Q64" s="529"/>
      <c r="R64" s="529"/>
      <c r="S64" s="529" t="s">
        <v>155</v>
      </c>
      <c r="T64" s="633">
        <v>44835</v>
      </c>
      <c r="U64" s="529" t="s">
        <v>107</v>
      </c>
      <c r="V64" s="633">
        <v>44958</v>
      </c>
      <c r="W64" s="529"/>
      <c r="X64" s="529"/>
      <c r="Y64" s="529"/>
      <c r="Z64" s="529"/>
      <c r="AA64" s="597" t="s">
        <v>803</v>
      </c>
      <c r="AB64" s="529" t="s">
        <v>1182</v>
      </c>
      <c r="AC64" s="641">
        <f t="shared" si="80"/>
        <v>69941.673999999999</v>
      </c>
      <c r="AD64" s="641">
        <f t="shared" si="81"/>
        <v>0</v>
      </c>
      <c r="AE64" s="641">
        <f t="shared" si="82"/>
        <v>67112.800000000003</v>
      </c>
      <c r="AF64" s="641">
        <f t="shared" si="83"/>
        <v>2828.8739999999998</v>
      </c>
      <c r="AG64" s="641">
        <f t="shared" si="84"/>
        <v>25941.674000000003</v>
      </c>
      <c r="AH64" s="641">
        <f t="shared" si="85"/>
        <v>44000</v>
      </c>
      <c r="AI64" s="641">
        <f t="shared" si="86"/>
        <v>0</v>
      </c>
      <c r="AJ64" s="641">
        <f t="shared" si="87"/>
        <v>0</v>
      </c>
      <c r="AK64" s="641">
        <f t="shared" si="88"/>
        <v>23112.800000000003</v>
      </c>
      <c r="AL64" s="641">
        <f t="shared" si="89"/>
        <v>44000</v>
      </c>
      <c r="AM64" s="641">
        <f t="shared" si="90"/>
        <v>2828.8739999999998</v>
      </c>
      <c r="AN64" s="641">
        <f t="shared" si="91"/>
        <v>0</v>
      </c>
      <c r="AO64" s="634">
        <f t="shared" si="92"/>
        <v>86719.873999999996</v>
      </c>
      <c r="AP64" s="634">
        <f t="shared" si="93"/>
        <v>31719.874</v>
      </c>
      <c r="AQ64" s="634">
        <f t="shared" si="94"/>
        <v>55000</v>
      </c>
      <c r="AR64" s="634">
        <f>Programme_2022!BL64*'Données de référence'!$B$3+Programme_2022!BM64*'Données de référence'!$B$2+Programme_2022!BN64*'Données de référence'!$B$4+Programme_2022!BO64</f>
        <v>0</v>
      </c>
      <c r="AS64" s="634">
        <f t="shared" si="95"/>
        <v>0</v>
      </c>
      <c r="AT64" s="634">
        <f>Programme_2022!BQ64*'Données de référence'!$C$3+Programme_2022!BR64*'Données de référence'!$C$2+Programme_2022!BS64*'Données de référence'!$C$4+Programme_2022!BT64</f>
        <v>28891</v>
      </c>
      <c r="AU64" s="634">
        <f t="shared" si="96"/>
        <v>55000</v>
      </c>
      <c r="AV64" s="635">
        <f t="shared" ref="AV64:AV80" si="130">(AX64+AZ64+BB64+BD64+BF64+BH64+BJ64)*1.0385</f>
        <v>2828.8739999999998</v>
      </c>
      <c r="AW64" s="635">
        <f t="shared" ref="AW64:AW80" si="131">(AY64+BA64+BC64+BE64+BG64+BI64+BK64)*1.0385</f>
        <v>0</v>
      </c>
      <c r="AX64" s="634">
        <f>Programme_2022!BV64*'Données de référence'!$D$3+Programme_2022!BW64*'Données de référence'!$D$2+Programme_2022!BX64*'Données de référence'!$D$4+Programme_2022!BY64</f>
        <v>0</v>
      </c>
      <c r="AY64" s="634">
        <f t="shared" si="97"/>
        <v>0</v>
      </c>
      <c r="AZ64" s="634">
        <f>Programme_2022!CA64*'Données de référence'!$D$3+Programme_2022!CB64*'Données de référence'!$D$2+Programme_2022!CC64*'Données de référence'!$D$4+Programme_2022!CD64</f>
        <v>0</v>
      </c>
      <c r="BA64" s="634">
        <f t="shared" si="98"/>
        <v>0</v>
      </c>
      <c r="BB64" s="634">
        <f>Programme_2022!CF64*'Données de référence'!$D$3+Programme_2022!CG64*'Données de référence'!$D$2+Programme_2022!CH64*'Données de référence'!$D$4+Programme_2022!CI64</f>
        <v>0</v>
      </c>
      <c r="BC64" s="634">
        <f t="shared" si="99"/>
        <v>0</v>
      </c>
      <c r="BD64" s="634">
        <f>Programme_2022!CK64*'Données de référence'!$D$3+Programme_2022!CL64*'Données de référence'!$D$2+Programme_2022!CM64*'Données de référence'!$D$4+Programme_2022!CN64</f>
        <v>0</v>
      </c>
      <c r="BE64" s="634">
        <f t="shared" si="100"/>
        <v>0</v>
      </c>
      <c r="BF64" s="634">
        <f>Programme_2022!CP64*'Données de référence'!$D$3+Programme_2022!CQ64*'Données de référence'!$D$2+Programme_2022!CR64*'Données de référence'!$D$4+Programme_2022!CS64</f>
        <v>2724</v>
      </c>
      <c r="BG64" s="634">
        <f t="shared" si="101"/>
        <v>0</v>
      </c>
      <c r="BH64" s="634">
        <f>Programme_2022!CU64*'Données de référence'!$D$3+Programme_2022!CV64*'Données de référence'!$D$2+Programme_2022!CW64*'Données de référence'!$D$4+Programme_2022!CX64</f>
        <v>0</v>
      </c>
      <c r="BI64" s="634">
        <f t="shared" si="102"/>
        <v>0</v>
      </c>
      <c r="BJ64" s="634">
        <f>Programme_2022!CZ64*'Données de référence'!$D$3+Programme_2022!DA64*'Données de référence'!$D$2+Programme_2022!DB64*'Données de référence'!$D$4+Programme_2022!DC64</f>
        <v>0</v>
      </c>
      <c r="BK64" s="634">
        <f t="shared" si="103"/>
        <v>0</v>
      </c>
      <c r="BL64" s="636"/>
      <c r="BM64" s="636"/>
      <c r="BN64" s="636"/>
      <c r="BO64" s="636"/>
      <c r="BP64" s="636"/>
      <c r="BQ64" s="623">
        <v>100</v>
      </c>
      <c r="BR64" s="623"/>
      <c r="BS64" s="623">
        <v>300</v>
      </c>
      <c r="BT64" s="623">
        <v>3000</v>
      </c>
      <c r="BU64" s="623">
        <v>55000</v>
      </c>
      <c r="BV64" s="624"/>
      <c r="BW64" s="624"/>
      <c r="BX64" s="624"/>
      <c r="BY64" s="624"/>
      <c r="BZ64" s="624"/>
      <c r="CA64" s="625"/>
      <c r="CB64" s="625"/>
      <c r="CC64" s="625"/>
      <c r="CD64" s="625"/>
      <c r="CE64" s="625"/>
      <c r="CF64" s="626"/>
      <c r="CG64" s="626"/>
      <c r="CH64" s="626"/>
      <c r="CI64" s="626"/>
      <c r="CJ64" s="626"/>
      <c r="CK64" s="627"/>
      <c r="CL64" s="627"/>
      <c r="CM64" s="627"/>
      <c r="CN64" s="627"/>
      <c r="CO64" s="627"/>
      <c r="CP64" s="628">
        <v>8</v>
      </c>
      <c r="CQ64" s="628"/>
      <c r="CR64" s="628">
        <v>20</v>
      </c>
      <c r="CS64" s="628"/>
      <c r="CT64" s="628"/>
      <c r="CU64" s="629"/>
      <c r="CV64" s="629"/>
      <c r="CW64" s="629"/>
      <c r="CX64" s="629"/>
      <c r="CY64" s="629"/>
      <c r="CZ64" s="630"/>
      <c r="DA64" s="630"/>
      <c r="DB64" s="630"/>
      <c r="DC64" s="630"/>
      <c r="DD64" s="630"/>
    </row>
    <row r="65" spans="1:108" s="335" customFormat="1" ht="56.25" customHeight="1" x14ac:dyDescent="0.3">
      <c r="A65" s="642">
        <v>26</v>
      </c>
      <c r="B65" s="529">
        <v>3</v>
      </c>
      <c r="C65" s="642" t="s">
        <v>370</v>
      </c>
      <c r="D65" s="642" t="s">
        <v>98</v>
      </c>
      <c r="E65" s="642" t="s">
        <v>371</v>
      </c>
      <c r="F65" s="642">
        <v>63</v>
      </c>
      <c r="G65" s="529" t="s">
        <v>840</v>
      </c>
      <c r="H65" s="529"/>
      <c r="I65" s="561" t="s">
        <v>1055</v>
      </c>
      <c r="J65" s="561" t="s">
        <v>1515</v>
      </c>
      <c r="K65" s="741" t="s">
        <v>1516</v>
      </c>
      <c r="L65" s="529" t="s">
        <v>276</v>
      </c>
      <c r="M65" s="632" t="s">
        <v>1306</v>
      </c>
      <c r="N65" s="529" t="s">
        <v>115</v>
      </c>
      <c r="O65" s="529" t="s">
        <v>116</v>
      </c>
      <c r="P65" s="529" t="s">
        <v>1307</v>
      </c>
      <c r="Q65" s="529"/>
      <c r="R65" s="529"/>
      <c r="S65" s="529" t="s">
        <v>983</v>
      </c>
      <c r="T65" s="633">
        <v>44652</v>
      </c>
      <c r="U65" s="529" t="s">
        <v>125</v>
      </c>
      <c r="V65" s="633">
        <v>44986</v>
      </c>
      <c r="W65" s="529"/>
      <c r="X65" s="529"/>
      <c r="Y65" s="529"/>
      <c r="Z65" s="529"/>
      <c r="AA65" s="597" t="s">
        <v>1058</v>
      </c>
      <c r="AB65" s="529" t="s">
        <v>1221</v>
      </c>
      <c r="AC65" s="641">
        <f t="shared" si="80"/>
        <v>26904.75</v>
      </c>
      <c r="AD65" s="641">
        <f t="shared" si="81"/>
        <v>7552</v>
      </c>
      <c r="AE65" s="641">
        <f t="shared" si="82"/>
        <v>13225.6</v>
      </c>
      <c r="AF65" s="641">
        <f t="shared" si="83"/>
        <v>6127.15</v>
      </c>
      <c r="AG65" s="641">
        <f t="shared" si="84"/>
        <v>26904.75</v>
      </c>
      <c r="AH65" s="641">
        <f t="shared" si="85"/>
        <v>0</v>
      </c>
      <c r="AI65" s="641">
        <f t="shared" si="86"/>
        <v>7552</v>
      </c>
      <c r="AJ65" s="641">
        <f t="shared" si="87"/>
        <v>0</v>
      </c>
      <c r="AK65" s="641">
        <f t="shared" si="88"/>
        <v>13225.6</v>
      </c>
      <c r="AL65" s="641">
        <f t="shared" si="89"/>
        <v>0</v>
      </c>
      <c r="AM65" s="641">
        <f t="shared" si="90"/>
        <v>6127.15</v>
      </c>
      <c r="AN65" s="641">
        <f t="shared" si="91"/>
        <v>0</v>
      </c>
      <c r="AO65" s="634">
        <f t="shared" si="92"/>
        <v>32099.15</v>
      </c>
      <c r="AP65" s="634">
        <f t="shared" si="93"/>
        <v>32099.15</v>
      </c>
      <c r="AQ65" s="634">
        <f t="shared" si="94"/>
        <v>0</v>
      </c>
      <c r="AR65" s="634">
        <f>Programme_2022!BL65*'Données de référence'!$B$3+Programme_2022!BM65*'Données de référence'!$B$2+Programme_2022!BN65*'Données de référence'!$B$4+Programme_2022!BO65</f>
        <v>9440</v>
      </c>
      <c r="AS65" s="634">
        <f t="shared" si="95"/>
        <v>0</v>
      </c>
      <c r="AT65" s="634">
        <f>Programme_2022!BQ65*'Données de référence'!$C$3+Programme_2022!BR65*'Données de référence'!$C$2+Programme_2022!BS65*'Données de référence'!$C$4+Programme_2022!BT65</f>
        <v>16532</v>
      </c>
      <c r="AU65" s="634">
        <f t="shared" si="96"/>
        <v>0</v>
      </c>
      <c r="AV65" s="635">
        <f t="shared" si="130"/>
        <v>6127.15</v>
      </c>
      <c r="AW65" s="635">
        <f t="shared" si="131"/>
        <v>0</v>
      </c>
      <c r="AX65" s="634">
        <f>Programme_2022!BV65*'Données de référence'!$D$3+Programme_2022!BW65*'Données de référence'!$D$2+Programme_2022!BX65*'Données de référence'!$D$4+Programme_2022!BY65</f>
        <v>0</v>
      </c>
      <c r="AY65" s="634">
        <f t="shared" si="97"/>
        <v>0</v>
      </c>
      <c r="AZ65" s="634">
        <f>Programme_2022!CA65*'Données de référence'!$D$3+Programme_2022!CB65*'Données de référence'!$D$2+Programme_2022!CC65*'Données de référence'!$D$4+Programme_2022!CD65</f>
        <v>0</v>
      </c>
      <c r="BA65" s="634">
        <f t="shared" si="98"/>
        <v>0</v>
      </c>
      <c r="BB65" s="634">
        <f>Programme_2022!CF65*'Données de référence'!$D$3+Programme_2022!CG65*'Données de référence'!$D$2+Programme_2022!CH65*'Données de référence'!$D$4+Programme_2022!CI65</f>
        <v>5900</v>
      </c>
      <c r="BC65" s="634">
        <f t="shared" si="99"/>
        <v>0</v>
      </c>
      <c r="BD65" s="634">
        <f>Programme_2022!CK65*'Données de référence'!$D$3+Programme_2022!CL65*'Données de référence'!$D$2+Programme_2022!CM65*'Données de référence'!$D$4+Programme_2022!CN65</f>
        <v>0</v>
      </c>
      <c r="BE65" s="634">
        <f t="shared" si="100"/>
        <v>0</v>
      </c>
      <c r="BF65" s="634">
        <f>Programme_2022!CP65*'Données de référence'!$D$3+Programme_2022!CQ65*'Données de référence'!$D$2+Programme_2022!CR65*'Données de référence'!$D$4+Programme_2022!CS65</f>
        <v>0</v>
      </c>
      <c r="BG65" s="634">
        <f t="shared" si="101"/>
        <v>0</v>
      </c>
      <c r="BH65" s="634">
        <f>Programme_2022!CU65*'Données de référence'!$D$3+Programme_2022!CV65*'Données de référence'!$D$2+Programme_2022!CW65*'Données de référence'!$D$4+Programme_2022!CX65</f>
        <v>0</v>
      </c>
      <c r="BI65" s="634">
        <f t="shared" si="102"/>
        <v>0</v>
      </c>
      <c r="BJ65" s="634">
        <f>Programme_2022!CZ65*'Données de référence'!$D$3+Programme_2022!DA65*'Données de référence'!$D$2+Programme_2022!DB65*'Données de référence'!$D$4+Programme_2022!DC65</f>
        <v>0</v>
      </c>
      <c r="BK65" s="634">
        <f t="shared" si="103"/>
        <v>0</v>
      </c>
      <c r="BL65" s="636">
        <v>80</v>
      </c>
      <c r="BM65" s="636"/>
      <c r="BN65" s="636"/>
      <c r="BO65" s="636"/>
      <c r="BP65" s="636"/>
      <c r="BQ65" s="623">
        <v>200</v>
      </c>
      <c r="BR65" s="623"/>
      <c r="BS65" s="623"/>
      <c r="BT65" s="623"/>
      <c r="BU65" s="623"/>
      <c r="BV65" s="624"/>
      <c r="BW65" s="624"/>
      <c r="BX65" s="624"/>
      <c r="BY65" s="624"/>
      <c r="BZ65" s="624"/>
      <c r="CA65" s="625"/>
      <c r="CB65" s="625"/>
      <c r="CC65" s="625"/>
      <c r="CD65" s="625"/>
      <c r="CE65" s="625"/>
      <c r="CF65" s="626">
        <v>50</v>
      </c>
      <c r="CG65" s="626"/>
      <c r="CH65" s="626"/>
      <c r="CI65" s="626"/>
      <c r="CJ65" s="626"/>
      <c r="CK65" s="627"/>
      <c r="CL65" s="627"/>
      <c r="CM65" s="627"/>
      <c r="CN65" s="627"/>
      <c r="CO65" s="627"/>
      <c r="CP65" s="628"/>
      <c r="CQ65" s="628"/>
      <c r="CR65" s="628"/>
      <c r="CS65" s="628"/>
      <c r="CT65" s="628"/>
      <c r="CU65" s="629"/>
      <c r="CV65" s="629"/>
      <c r="CW65" s="629"/>
      <c r="CX65" s="629"/>
      <c r="CY65" s="629"/>
      <c r="CZ65" s="630"/>
      <c r="DA65" s="630"/>
      <c r="DB65" s="630"/>
      <c r="DC65" s="630"/>
      <c r="DD65" s="630"/>
    </row>
    <row r="66" spans="1:108" s="335" customFormat="1" ht="48.75" customHeight="1" x14ac:dyDescent="0.3">
      <c r="A66" s="724">
        <v>27</v>
      </c>
      <c r="B66" s="751">
        <v>3</v>
      </c>
      <c r="C66" s="724" t="s">
        <v>370</v>
      </c>
      <c r="D66" s="724" t="s">
        <v>98</v>
      </c>
      <c r="E66" s="724" t="s">
        <v>371</v>
      </c>
      <c r="F66" s="642">
        <v>64</v>
      </c>
      <c r="G66" s="750"/>
      <c r="H66" s="750"/>
      <c r="I66" s="735" t="s">
        <v>1308</v>
      </c>
      <c r="J66" s="735" t="s">
        <v>1309</v>
      </c>
      <c r="K66" s="735" t="s">
        <v>1517</v>
      </c>
      <c r="L66" s="750" t="s">
        <v>276</v>
      </c>
      <c r="M66" s="750"/>
      <c r="N66" s="750" t="s">
        <v>204</v>
      </c>
      <c r="O66" s="529" t="s">
        <v>165</v>
      </c>
      <c r="P66" s="521" t="s">
        <v>1310</v>
      </c>
      <c r="Q66" s="529"/>
      <c r="R66" s="529"/>
      <c r="S66" s="750" t="s">
        <v>155</v>
      </c>
      <c r="T66" s="750" t="s">
        <v>1207</v>
      </c>
      <c r="U66" s="529"/>
      <c r="V66" s="529"/>
      <c r="W66" s="529"/>
      <c r="X66" s="529"/>
      <c r="Y66" s="529"/>
      <c r="Z66" s="529"/>
      <c r="AA66" s="529" t="s">
        <v>109</v>
      </c>
      <c r="AB66" s="529" t="s">
        <v>110</v>
      </c>
      <c r="AC66" s="641">
        <f t="shared" si="80"/>
        <v>111152</v>
      </c>
      <c r="AD66" s="641">
        <f t="shared" si="81"/>
        <v>111152</v>
      </c>
      <c r="AE66" s="641">
        <f t="shared" si="82"/>
        <v>0</v>
      </c>
      <c r="AF66" s="641">
        <f t="shared" si="83"/>
        <v>0</v>
      </c>
      <c r="AG66" s="641">
        <f t="shared" si="84"/>
        <v>61152</v>
      </c>
      <c r="AH66" s="641">
        <f t="shared" si="85"/>
        <v>50000</v>
      </c>
      <c r="AI66" s="641">
        <f t="shared" si="86"/>
        <v>61152</v>
      </c>
      <c r="AJ66" s="641">
        <f t="shared" si="87"/>
        <v>50000</v>
      </c>
      <c r="AK66" s="641">
        <f t="shared" si="88"/>
        <v>0</v>
      </c>
      <c r="AL66" s="641">
        <f t="shared" si="89"/>
        <v>0</v>
      </c>
      <c r="AM66" s="641">
        <f t="shared" si="90"/>
        <v>0</v>
      </c>
      <c r="AN66" s="641">
        <f t="shared" si="91"/>
        <v>0</v>
      </c>
      <c r="AO66" s="634">
        <f t="shared" si="92"/>
        <v>138940</v>
      </c>
      <c r="AP66" s="634">
        <f t="shared" si="93"/>
        <v>76440</v>
      </c>
      <c r="AQ66" s="634">
        <f t="shared" si="94"/>
        <v>62500</v>
      </c>
      <c r="AR66" s="634">
        <f>Programme_2022!BL66*'Données de référence'!$B$3+Programme_2022!BM66*'Données de référence'!$B$2+Programme_2022!BN66*'Données de référence'!$B$4+Programme_2022!BO66</f>
        <v>76440</v>
      </c>
      <c r="AS66" s="634">
        <f t="shared" si="95"/>
        <v>62500</v>
      </c>
      <c r="AT66" s="634">
        <f>Programme_2022!BQ66*'Données de référence'!$C$3+Programme_2022!BR66*'Données de référence'!$C$2+Programme_2022!BS66*'Données de référence'!$C$4+Programme_2022!BT66</f>
        <v>0</v>
      </c>
      <c r="AU66" s="634">
        <f t="shared" si="96"/>
        <v>0</v>
      </c>
      <c r="AV66" s="635">
        <f t="shared" si="130"/>
        <v>0</v>
      </c>
      <c r="AW66" s="635">
        <f t="shared" si="131"/>
        <v>0</v>
      </c>
      <c r="AX66" s="634">
        <f>Programme_2022!BV66*'Données de référence'!$D$3+Programme_2022!BW66*'Données de référence'!$D$2+Programme_2022!BX66*'Données de référence'!$D$4+Programme_2022!BY66</f>
        <v>0</v>
      </c>
      <c r="AY66" s="634">
        <f t="shared" si="97"/>
        <v>0</v>
      </c>
      <c r="AZ66" s="634">
        <f>Programme_2022!CA66*'Données de référence'!$D$3+Programme_2022!CB66*'Données de référence'!$D$2+Programme_2022!CC66*'Données de référence'!$D$4+Programme_2022!CD66</f>
        <v>0</v>
      </c>
      <c r="BA66" s="634">
        <f t="shared" si="98"/>
        <v>0</v>
      </c>
      <c r="BB66" s="634">
        <f>Programme_2022!CF66*'Données de référence'!$D$3+Programme_2022!CG66*'Données de référence'!$D$2+Programme_2022!CH66*'Données de référence'!$D$4+Programme_2022!CI66</f>
        <v>0</v>
      </c>
      <c r="BC66" s="634">
        <f t="shared" si="99"/>
        <v>0</v>
      </c>
      <c r="BD66" s="634">
        <f>Programme_2022!CK66*'Données de référence'!$D$3+Programme_2022!CL66*'Données de référence'!$D$2+Programme_2022!CM66*'Données de référence'!$D$4+Programme_2022!CN66</f>
        <v>0</v>
      </c>
      <c r="BE66" s="634">
        <f t="shared" si="100"/>
        <v>0</v>
      </c>
      <c r="BF66" s="634">
        <f>Programme_2022!CP66*'Données de référence'!$D$3+Programme_2022!CQ66*'Données de référence'!$D$2+Programme_2022!CR66*'Données de référence'!$D$4+Programme_2022!CS66</f>
        <v>0</v>
      </c>
      <c r="BG66" s="634">
        <f t="shared" si="101"/>
        <v>0</v>
      </c>
      <c r="BH66" s="634">
        <f>Programme_2022!CU66*'Données de référence'!$D$3+Programme_2022!CV66*'Données de référence'!$D$2+Programme_2022!CW66*'Données de référence'!$D$4+Programme_2022!CX66</f>
        <v>0</v>
      </c>
      <c r="BI66" s="634">
        <f t="shared" si="102"/>
        <v>0</v>
      </c>
      <c r="BJ66" s="634">
        <f>Programme_2022!CZ66*'Données de référence'!$D$3+Programme_2022!DA66*'Données de référence'!$D$2+Programme_2022!DB66*'Données de référence'!$D$4+Programme_2022!DC66</f>
        <v>0</v>
      </c>
      <c r="BK66" s="634">
        <f t="shared" si="103"/>
        <v>0</v>
      </c>
      <c r="BL66" s="636">
        <v>260</v>
      </c>
      <c r="BM66" s="636"/>
      <c r="BN66" s="636">
        <v>520</v>
      </c>
      <c r="BO66" s="636"/>
      <c r="BP66" s="636">
        <v>62500</v>
      </c>
      <c r="BQ66" s="623"/>
      <c r="BR66" s="623"/>
      <c r="BS66" s="623"/>
      <c r="BT66" s="623"/>
      <c r="BU66" s="623"/>
      <c r="BV66" s="624"/>
      <c r="BW66" s="624"/>
      <c r="BX66" s="624"/>
      <c r="BY66" s="624"/>
      <c r="BZ66" s="624"/>
      <c r="CA66" s="625"/>
      <c r="CB66" s="625"/>
      <c r="CC66" s="625"/>
      <c r="CD66" s="625"/>
      <c r="CE66" s="625"/>
      <c r="CF66" s="626"/>
      <c r="CG66" s="626"/>
      <c r="CH66" s="626"/>
      <c r="CI66" s="626"/>
      <c r="CJ66" s="626"/>
      <c r="CK66" s="627"/>
      <c r="CL66" s="627"/>
      <c r="CM66" s="627"/>
      <c r="CN66" s="627"/>
      <c r="CO66" s="627"/>
      <c r="CP66" s="628"/>
      <c r="CQ66" s="628"/>
      <c r="CR66" s="628"/>
      <c r="CS66" s="628"/>
      <c r="CT66" s="628"/>
      <c r="CU66" s="629"/>
      <c r="CV66" s="629"/>
      <c r="CW66" s="629"/>
      <c r="CX66" s="629"/>
      <c r="CY66" s="629"/>
      <c r="CZ66" s="630"/>
      <c r="DA66" s="630"/>
      <c r="DB66" s="630"/>
      <c r="DC66" s="630"/>
      <c r="DD66" s="630"/>
    </row>
    <row r="67" spans="1:108" s="335" customFormat="1" ht="36" customHeight="1" x14ac:dyDescent="0.3">
      <c r="A67" s="724">
        <v>26</v>
      </c>
      <c r="B67" s="723">
        <v>3</v>
      </c>
      <c r="C67" s="724" t="s">
        <v>370</v>
      </c>
      <c r="D67" s="724" t="s">
        <v>98</v>
      </c>
      <c r="E67" s="724" t="s">
        <v>371</v>
      </c>
      <c r="F67" s="642">
        <v>65</v>
      </c>
      <c r="G67" s="723" t="s">
        <v>840</v>
      </c>
      <c r="H67" s="723" t="s">
        <v>483</v>
      </c>
      <c r="I67" s="735" t="s">
        <v>1499</v>
      </c>
      <c r="J67" s="735" t="s">
        <v>1500</v>
      </c>
      <c r="K67" s="735" t="s">
        <v>1311</v>
      </c>
      <c r="L67" s="750" t="s">
        <v>276</v>
      </c>
      <c r="M67" s="723" t="s">
        <v>1312</v>
      </c>
      <c r="N67" s="750" t="s">
        <v>115</v>
      </c>
      <c r="O67" s="529"/>
      <c r="P67" s="529"/>
      <c r="Q67" s="529"/>
      <c r="R67" s="529"/>
      <c r="S67" s="529" t="s">
        <v>983</v>
      </c>
      <c r="T67" s="633">
        <v>44652</v>
      </c>
      <c r="U67" s="529" t="s">
        <v>155</v>
      </c>
      <c r="V67" s="633">
        <v>44835</v>
      </c>
      <c r="W67" s="529" t="s">
        <v>125</v>
      </c>
      <c r="X67" s="529" t="s">
        <v>1199</v>
      </c>
      <c r="Y67" s="529"/>
      <c r="Z67" s="529"/>
      <c r="AA67" s="597" t="s">
        <v>1069</v>
      </c>
      <c r="AB67" s="529" t="s">
        <v>1212</v>
      </c>
      <c r="AC67" s="641">
        <f t="shared" si="80"/>
        <v>39159.050000000003</v>
      </c>
      <c r="AD67" s="641">
        <f t="shared" si="81"/>
        <v>7552</v>
      </c>
      <c r="AE67" s="641">
        <f t="shared" si="82"/>
        <v>13225.6</v>
      </c>
      <c r="AF67" s="641">
        <f t="shared" si="83"/>
        <v>18381.45</v>
      </c>
      <c r="AG67" s="641">
        <f t="shared" si="84"/>
        <v>39159.050000000003</v>
      </c>
      <c r="AH67" s="641">
        <f t="shared" si="85"/>
        <v>0</v>
      </c>
      <c r="AI67" s="641">
        <f t="shared" si="86"/>
        <v>7552</v>
      </c>
      <c r="AJ67" s="641">
        <f t="shared" si="87"/>
        <v>0</v>
      </c>
      <c r="AK67" s="641">
        <f t="shared" si="88"/>
        <v>13225.6</v>
      </c>
      <c r="AL67" s="641">
        <f t="shared" si="89"/>
        <v>0</v>
      </c>
      <c r="AM67" s="641">
        <f t="shared" si="90"/>
        <v>18381.45</v>
      </c>
      <c r="AN67" s="641">
        <f t="shared" si="91"/>
        <v>0</v>
      </c>
      <c r="AO67" s="634">
        <f t="shared" si="92"/>
        <v>44353.45</v>
      </c>
      <c r="AP67" s="634">
        <f t="shared" si="93"/>
        <v>44353.45</v>
      </c>
      <c r="AQ67" s="634">
        <f t="shared" si="94"/>
        <v>0</v>
      </c>
      <c r="AR67" s="634">
        <f>Programme_2022!BL67*'Données de référence'!$B$3+Programme_2022!BM67*'Données de référence'!$B$2+Programme_2022!BN67*'Données de référence'!$B$4+Programme_2022!BO67</f>
        <v>9440</v>
      </c>
      <c r="AS67" s="634">
        <f t="shared" si="95"/>
        <v>0</v>
      </c>
      <c r="AT67" s="634">
        <f>Programme_2022!BQ67*'Données de référence'!$C$3+Programme_2022!BR67*'Données de référence'!$C$2+Programme_2022!BS67*'Données de référence'!$C$4+Programme_2022!BT67</f>
        <v>16532</v>
      </c>
      <c r="AU67" s="634">
        <f t="shared" si="96"/>
        <v>0</v>
      </c>
      <c r="AV67" s="635">
        <f t="shared" si="130"/>
        <v>18381.45</v>
      </c>
      <c r="AW67" s="635">
        <f t="shared" si="131"/>
        <v>0</v>
      </c>
      <c r="AX67" s="634">
        <f>Programme_2022!BV67*'Données de référence'!$D$3+Programme_2022!BW67*'Données de référence'!$D$2+Programme_2022!BX67*'Données de référence'!$D$4+Programme_2022!BY67</f>
        <v>0</v>
      </c>
      <c r="AY67" s="634">
        <f t="shared" si="97"/>
        <v>0</v>
      </c>
      <c r="AZ67" s="634">
        <f>Programme_2022!CA67*'Données de référence'!$D$3+Programme_2022!CB67*'Données de référence'!$D$2+Programme_2022!CC67*'Données de référence'!$D$4+Programme_2022!CD67</f>
        <v>0</v>
      </c>
      <c r="BA67" s="634">
        <f t="shared" si="98"/>
        <v>0</v>
      </c>
      <c r="BB67" s="634">
        <f>Programme_2022!CF67*'Données de référence'!$D$3+Programme_2022!CG67*'Données de référence'!$D$2+Programme_2022!CH67*'Données de référence'!$D$4+Programme_2022!CI67</f>
        <v>0</v>
      </c>
      <c r="BC67" s="634">
        <f t="shared" si="99"/>
        <v>0</v>
      </c>
      <c r="BD67" s="634">
        <f>Programme_2022!CK67*'Données de référence'!$D$3+Programme_2022!CL67*'Données de référence'!$D$2+Programme_2022!CM67*'Données de référence'!$D$4+Programme_2022!CN67</f>
        <v>0</v>
      </c>
      <c r="BE67" s="634">
        <f t="shared" si="100"/>
        <v>0</v>
      </c>
      <c r="BF67" s="634">
        <f>Programme_2022!CP67*'Données de référence'!$D$3+Programme_2022!CQ67*'Données de référence'!$D$2+Programme_2022!CR67*'Données de référence'!$D$4+Programme_2022!CS67</f>
        <v>17700</v>
      </c>
      <c r="BG67" s="634">
        <f t="shared" si="101"/>
        <v>0</v>
      </c>
      <c r="BH67" s="634">
        <f>Programme_2022!CU67*'Données de référence'!$D$3+Programme_2022!CV67*'Données de référence'!$D$2+Programme_2022!CW67*'Données de référence'!$D$4+Programme_2022!CX67</f>
        <v>0</v>
      </c>
      <c r="BI67" s="634">
        <f t="shared" si="102"/>
        <v>0</v>
      </c>
      <c r="BJ67" s="634">
        <f>Programme_2022!CZ67*'Données de référence'!$D$3+Programme_2022!DA67*'Données de référence'!$D$2+Programme_2022!DB67*'Données de référence'!$D$4+Programme_2022!DC67</f>
        <v>0</v>
      </c>
      <c r="BK67" s="634">
        <f t="shared" si="103"/>
        <v>0</v>
      </c>
      <c r="BL67" s="636">
        <v>80</v>
      </c>
      <c r="BM67" s="636"/>
      <c r="BN67" s="636"/>
      <c r="BO67" s="636"/>
      <c r="BP67" s="636"/>
      <c r="BQ67" s="623">
        <v>200</v>
      </c>
      <c r="BR67" s="623"/>
      <c r="BS67" s="623"/>
      <c r="BT67" s="623"/>
      <c r="BU67" s="623"/>
      <c r="BV67" s="624"/>
      <c r="BW67" s="624"/>
      <c r="BX67" s="624"/>
      <c r="BY67" s="624"/>
      <c r="BZ67" s="624"/>
      <c r="CA67" s="625"/>
      <c r="CB67" s="625"/>
      <c r="CC67" s="625"/>
      <c r="CD67" s="625"/>
      <c r="CE67" s="625"/>
      <c r="CF67" s="626"/>
      <c r="CG67" s="626"/>
      <c r="CH67" s="626"/>
      <c r="CI67" s="626"/>
      <c r="CJ67" s="626"/>
      <c r="CK67" s="627"/>
      <c r="CL67" s="627"/>
      <c r="CM67" s="627"/>
      <c r="CN67" s="627"/>
      <c r="CO67" s="627"/>
      <c r="CP67" s="628">
        <v>150</v>
      </c>
      <c r="CQ67" s="628"/>
      <c r="CR67" s="628"/>
      <c r="CS67" s="628"/>
      <c r="CT67" s="628"/>
      <c r="CU67" s="629"/>
      <c r="CV67" s="629"/>
      <c r="CW67" s="629"/>
      <c r="CX67" s="629"/>
      <c r="CY67" s="629"/>
      <c r="CZ67" s="630"/>
      <c r="DA67" s="630"/>
      <c r="DB67" s="630"/>
      <c r="DC67" s="630"/>
      <c r="DD67" s="630"/>
    </row>
    <row r="68" spans="1:108" s="335" customFormat="1" ht="127.5" customHeight="1" x14ac:dyDescent="0.3">
      <c r="A68" s="642">
        <v>27</v>
      </c>
      <c r="B68" s="529">
        <v>3</v>
      </c>
      <c r="C68" s="642" t="s">
        <v>370</v>
      </c>
      <c r="D68" s="642" t="s">
        <v>98</v>
      </c>
      <c r="E68" s="642" t="s">
        <v>371</v>
      </c>
      <c r="F68" s="642">
        <v>66</v>
      </c>
      <c r="G68" s="529" t="s">
        <v>840</v>
      </c>
      <c r="H68" s="529"/>
      <c r="I68" s="561" t="s">
        <v>1313</v>
      </c>
      <c r="J68" s="765" t="s">
        <v>1071</v>
      </c>
      <c r="K68" s="764" t="s">
        <v>1314</v>
      </c>
      <c r="L68" s="529" t="s">
        <v>114</v>
      </c>
      <c r="M68" s="529" t="s">
        <v>1312</v>
      </c>
      <c r="N68" s="529" t="s">
        <v>204</v>
      </c>
      <c r="O68" s="529" t="s">
        <v>116</v>
      </c>
      <c r="P68" s="529" t="s">
        <v>1315</v>
      </c>
      <c r="Q68" s="529"/>
      <c r="R68" s="529"/>
      <c r="S68" s="529" t="s">
        <v>155</v>
      </c>
      <c r="T68" s="633" t="s">
        <v>1207</v>
      </c>
      <c r="U68" s="529"/>
      <c r="V68" s="633"/>
      <c r="W68" s="529"/>
      <c r="X68" s="529"/>
      <c r="Y68" s="529"/>
      <c r="Z68" s="529"/>
      <c r="AA68" s="529" t="s">
        <v>1075</v>
      </c>
      <c r="AB68" s="642" t="s">
        <v>1212</v>
      </c>
      <c r="AC68" s="641">
        <f t="shared" si="80"/>
        <v>5563</v>
      </c>
      <c r="AD68" s="641">
        <f t="shared" si="81"/>
        <v>0</v>
      </c>
      <c r="AE68" s="641">
        <f t="shared" si="82"/>
        <v>661.28</v>
      </c>
      <c r="AF68" s="641">
        <f t="shared" si="83"/>
        <v>4901.72</v>
      </c>
      <c r="AG68" s="641">
        <f t="shared" si="84"/>
        <v>5563</v>
      </c>
      <c r="AH68" s="641">
        <f t="shared" si="85"/>
        <v>0</v>
      </c>
      <c r="AI68" s="641">
        <f t="shared" si="86"/>
        <v>0</v>
      </c>
      <c r="AJ68" s="641">
        <f t="shared" si="87"/>
        <v>0</v>
      </c>
      <c r="AK68" s="641">
        <f t="shared" si="88"/>
        <v>661.28</v>
      </c>
      <c r="AL68" s="641">
        <f t="shared" si="89"/>
        <v>0</v>
      </c>
      <c r="AM68" s="641">
        <f t="shared" si="90"/>
        <v>4901.72</v>
      </c>
      <c r="AN68" s="641">
        <f t="shared" si="91"/>
        <v>0</v>
      </c>
      <c r="AO68" s="634">
        <f t="shared" si="92"/>
        <v>5728.32</v>
      </c>
      <c r="AP68" s="634">
        <f t="shared" si="93"/>
        <v>5728.32</v>
      </c>
      <c r="AQ68" s="634">
        <f t="shared" si="94"/>
        <v>0</v>
      </c>
      <c r="AR68" s="634">
        <f>Programme_2022!BL68*'Données de référence'!$B$3+Programme_2022!BM68*'Données de référence'!$B$2+Programme_2022!BN68*'Données de référence'!$B$4+Programme_2022!BO68</f>
        <v>0</v>
      </c>
      <c r="AS68" s="634">
        <f t="shared" si="95"/>
        <v>0</v>
      </c>
      <c r="AT68" s="634">
        <f>Programme_2022!BQ68*'Données de référence'!$C$3+Programme_2022!BR68*'Données de référence'!$C$2+Programme_2022!BS68*'Données de référence'!$C$4+Programme_2022!BT68</f>
        <v>826.59999999999991</v>
      </c>
      <c r="AU68" s="634">
        <f t="shared" si="96"/>
        <v>0</v>
      </c>
      <c r="AV68" s="635">
        <f t="shared" si="130"/>
        <v>4901.72</v>
      </c>
      <c r="AW68" s="635">
        <f t="shared" si="131"/>
        <v>0</v>
      </c>
      <c r="AX68" s="634">
        <f>Programme_2022!BV68*'Données de référence'!$D$3+Programme_2022!BW68*'Données de référence'!$D$2+Programme_2022!BX68*'Données de référence'!$D$4+Programme_2022!BY68</f>
        <v>0</v>
      </c>
      <c r="AY68" s="634">
        <f t="shared" si="97"/>
        <v>0</v>
      </c>
      <c r="AZ68" s="634">
        <f>Programme_2022!CA68*'Données de référence'!$D$3+Programme_2022!CB68*'Données de référence'!$D$2+Programme_2022!CC68*'Données de référence'!$D$4+Programme_2022!CD68</f>
        <v>0</v>
      </c>
      <c r="BA68" s="634">
        <f t="shared" si="98"/>
        <v>0</v>
      </c>
      <c r="BB68" s="634">
        <f>Programme_2022!CF68*'Données de référence'!$D$3+Programme_2022!CG68*'Données de référence'!$D$2+Programme_2022!CH68*'Données de référence'!$D$4+Programme_2022!CI68</f>
        <v>0</v>
      </c>
      <c r="BC68" s="634">
        <f t="shared" si="99"/>
        <v>0</v>
      </c>
      <c r="BD68" s="634">
        <f>Programme_2022!CK68*'Données de référence'!$D$3+Programme_2022!CL68*'Données de référence'!$D$2+Programme_2022!CM68*'Données de référence'!$D$4+Programme_2022!CN68</f>
        <v>4720</v>
      </c>
      <c r="BE68" s="634">
        <f t="shared" si="100"/>
        <v>0</v>
      </c>
      <c r="BF68" s="634">
        <f>Programme_2022!CP68*'Données de référence'!$D$3+Programme_2022!CQ68*'Données de référence'!$D$2+Programme_2022!CR68*'Données de référence'!$D$4+Programme_2022!CS68</f>
        <v>0</v>
      </c>
      <c r="BG68" s="634">
        <f t="shared" si="101"/>
        <v>0</v>
      </c>
      <c r="BH68" s="634">
        <f>Programme_2022!CU68*'Données de référence'!$D$3+Programme_2022!CV68*'Données de référence'!$D$2+Programme_2022!CW68*'Données de référence'!$D$4+Programme_2022!CX68</f>
        <v>0</v>
      </c>
      <c r="BI68" s="634">
        <f t="shared" si="102"/>
        <v>0</v>
      </c>
      <c r="BJ68" s="634">
        <f>Programme_2022!CZ68*'Données de référence'!$D$3+Programme_2022!DA68*'Données de référence'!$D$2+Programme_2022!DB68*'Données de référence'!$D$4+Programme_2022!DC68</f>
        <v>0</v>
      </c>
      <c r="BK68" s="634">
        <f t="shared" si="103"/>
        <v>0</v>
      </c>
      <c r="BL68" s="636"/>
      <c r="BM68" s="636"/>
      <c r="BN68" s="636"/>
      <c r="BO68" s="636"/>
      <c r="BP68" s="636"/>
      <c r="BQ68" s="623">
        <v>10</v>
      </c>
      <c r="BR68" s="623"/>
      <c r="BS68" s="623"/>
      <c r="BT68" s="623"/>
      <c r="BU68" s="623"/>
      <c r="BV68" s="624"/>
      <c r="BW68" s="624"/>
      <c r="BX68" s="624"/>
      <c r="BY68" s="624"/>
      <c r="BZ68" s="624"/>
      <c r="CA68" s="625"/>
      <c r="CB68" s="625"/>
      <c r="CC68" s="625"/>
      <c r="CD68" s="625"/>
      <c r="CE68" s="625"/>
      <c r="CF68" s="626"/>
      <c r="CG68" s="626"/>
      <c r="CH68" s="626"/>
      <c r="CI68" s="626"/>
      <c r="CJ68" s="626"/>
      <c r="CK68" s="694">
        <v>40</v>
      </c>
      <c r="CL68" s="694"/>
      <c r="CM68" s="694"/>
      <c r="CN68" s="627"/>
      <c r="CO68" s="627"/>
      <c r="CP68" s="628"/>
      <c r="CQ68" s="628"/>
      <c r="CR68" s="628"/>
      <c r="CS68" s="628"/>
      <c r="CT68" s="628"/>
      <c r="CU68" s="629"/>
      <c r="CV68" s="629"/>
      <c r="CW68" s="629"/>
      <c r="CX68" s="629"/>
      <c r="CY68" s="629"/>
      <c r="CZ68" s="630"/>
      <c r="DA68" s="630"/>
      <c r="DB68" s="630"/>
      <c r="DC68" s="630"/>
      <c r="DD68" s="630"/>
    </row>
    <row r="69" spans="1:108" ht="46.5" customHeight="1" x14ac:dyDescent="0.3">
      <c r="A69" s="642">
        <v>36</v>
      </c>
      <c r="B69" s="529">
        <v>4</v>
      </c>
      <c r="C69" s="642" t="s">
        <v>437</v>
      </c>
      <c r="D69" s="642" t="s">
        <v>170</v>
      </c>
      <c r="E69" s="642" t="s">
        <v>979</v>
      </c>
      <c r="F69" s="642">
        <v>67</v>
      </c>
      <c r="G69" s="529" t="s">
        <v>840</v>
      </c>
      <c r="H69" s="529"/>
      <c r="I69" s="565" t="s">
        <v>438</v>
      </c>
      <c r="J69" s="565" t="s">
        <v>1076</v>
      </c>
      <c r="K69" s="748" t="s">
        <v>1501</v>
      </c>
      <c r="L69" s="639" t="s">
        <v>103</v>
      </c>
      <c r="M69" s="656"/>
      <c r="N69" s="639" t="s">
        <v>104</v>
      </c>
      <c r="O69" s="642" t="s">
        <v>105</v>
      </c>
      <c r="P69" s="642"/>
      <c r="Q69" s="642"/>
      <c r="R69" s="642"/>
      <c r="S69" s="297" t="s">
        <v>155</v>
      </c>
      <c r="T69" s="633" t="s">
        <v>1207</v>
      </c>
      <c r="U69" s="642"/>
      <c r="V69" s="642"/>
      <c r="W69" s="642"/>
      <c r="X69" s="642"/>
      <c r="Y69" s="642"/>
      <c r="Z69" s="642"/>
      <c r="AA69" s="718" t="s">
        <v>1466</v>
      </c>
      <c r="AB69" s="642" t="s">
        <v>1221</v>
      </c>
      <c r="AC69" s="641">
        <f t="shared" si="80"/>
        <v>123149.01</v>
      </c>
      <c r="AD69" s="641">
        <f t="shared" si="81"/>
        <v>8024</v>
      </c>
      <c r="AE69" s="641">
        <f t="shared" si="82"/>
        <v>5937.12</v>
      </c>
      <c r="AF69" s="641">
        <f t="shared" si="83"/>
        <v>109187.89</v>
      </c>
      <c r="AG69" s="641">
        <f t="shared" si="84"/>
        <v>123149.01</v>
      </c>
      <c r="AH69" s="641">
        <f t="shared" si="85"/>
        <v>0</v>
      </c>
      <c r="AI69" s="641">
        <f t="shared" si="86"/>
        <v>8024</v>
      </c>
      <c r="AJ69" s="641">
        <f t="shared" si="87"/>
        <v>0</v>
      </c>
      <c r="AK69" s="641">
        <f t="shared" si="88"/>
        <v>5937.12</v>
      </c>
      <c r="AL69" s="641">
        <f t="shared" si="89"/>
        <v>0</v>
      </c>
      <c r="AM69" s="641">
        <f t="shared" si="90"/>
        <v>109187.89</v>
      </c>
      <c r="AN69" s="641">
        <f t="shared" si="91"/>
        <v>0</v>
      </c>
      <c r="AO69" s="634">
        <f t="shared" si="92"/>
        <v>126639.29000000001</v>
      </c>
      <c r="AP69" s="634">
        <f t="shared" si="93"/>
        <v>126639.29000000001</v>
      </c>
      <c r="AQ69" s="634">
        <f t="shared" si="94"/>
        <v>0</v>
      </c>
      <c r="AR69" s="634">
        <f>Programme_2022!BL69*'Données de référence'!$B$3+Programme_2022!BM69*'Données de référence'!$B$2+Programme_2022!BN69*'Données de référence'!$B$4+Programme_2022!BO69</f>
        <v>10030</v>
      </c>
      <c r="AS69" s="634">
        <f t="shared" si="95"/>
        <v>0</v>
      </c>
      <c r="AT69" s="634">
        <f>Programme_2022!BQ69*'Données de référence'!$C$3+Programme_2022!BR69*'Données de référence'!$C$2+Programme_2022!BS69*'Données de référence'!$C$4+Programme_2022!BT69</f>
        <v>7421.4</v>
      </c>
      <c r="AU69" s="634">
        <f t="shared" si="96"/>
        <v>0</v>
      </c>
      <c r="AV69" s="635">
        <f t="shared" si="130"/>
        <v>109187.89</v>
      </c>
      <c r="AW69" s="635">
        <f t="shared" si="131"/>
        <v>0</v>
      </c>
      <c r="AX69" s="634">
        <f>Programme_2022!BV69*'Données de référence'!$D$3+Programme_2022!BW69*'Données de référence'!$D$2+Programme_2022!BX69*'Données de référence'!$D$4+Programme_2022!BY69</f>
        <v>0</v>
      </c>
      <c r="AY69" s="634">
        <f t="shared" si="97"/>
        <v>0</v>
      </c>
      <c r="AZ69" s="634">
        <f>Programme_2022!CA69*'Données de référence'!$D$3+Programme_2022!CB69*'Données de référence'!$D$2+Programme_2022!CC69*'Données de référence'!$D$4+Programme_2022!CD69</f>
        <v>7080</v>
      </c>
      <c r="BA69" s="634">
        <f t="shared" si="98"/>
        <v>0</v>
      </c>
      <c r="BB69" s="634">
        <f>Programme_2022!CF69*'Données de référence'!$D$3+Programme_2022!CG69*'Données de référence'!$D$2+Programme_2022!CH69*'Données de référence'!$D$4+Programme_2022!CI69</f>
        <v>5900</v>
      </c>
      <c r="BC69" s="634">
        <f t="shared" si="99"/>
        <v>0</v>
      </c>
      <c r="BD69" s="634">
        <f>Programme_2022!CK69*'Données de référence'!$D$3+Programme_2022!CL69*'Données de référence'!$D$2+Programme_2022!CM69*'Données de référence'!$D$4+Programme_2022!CN69</f>
        <v>0</v>
      </c>
      <c r="BE69" s="634">
        <f t="shared" si="100"/>
        <v>0</v>
      </c>
      <c r="BF69" s="634">
        <f>Programme_2022!CP69*'Données de référence'!$D$3+Programme_2022!CQ69*'Données de référence'!$D$2+Programme_2022!CR69*'Données de référence'!$D$4+Programme_2022!CS69</f>
        <v>0</v>
      </c>
      <c r="BG69" s="634">
        <f t="shared" si="101"/>
        <v>0</v>
      </c>
      <c r="BH69" s="634">
        <f>Programme_2022!CU69*'Données de référence'!$D$3+Programme_2022!CV69*'Données de référence'!$D$2+Programme_2022!CW69*'Données de référence'!$D$4+Programme_2022!CX69</f>
        <v>0</v>
      </c>
      <c r="BI69" s="634">
        <f t="shared" si="102"/>
        <v>0</v>
      </c>
      <c r="BJ69" s="634">
        <f>Programme_2022!CZ69*'Données de référence'!$D$3+Programme_2022!DA69*'Données de référence'!$D$2+Programme_2022!DB69*'Données de référence'!$D$4+Programme_2022!DC69</f>
        <v>92160</v>
      </c>
      <c r="BK69" s="634">
        <f t="shared" si="103"/>
        <v>0</v>
      </c>
      <c r="BL69" s="636">
        <v>85</v>
      </c>
      <c r="BM69" s="636"/>
      <c r="BN69" s="636"/>
      <c r="BO69" s="636"/>
      <c r="BP69" s="636"/>
      <c r="BQ69" s="623"/>
      <c r="BR69" s="623">
        <v>60</v>
      </c>
      <c r="BS69" s="623"/>
      <c r="BT69" s="623"/>
      <c r="BU69" s="623"/>
      <c r="BV69" s="624"/>
      <c r="BW69" s="624"/>
      <c r="BX69" s="624"/>
      <c r="BY69" s="624"/>
      <c r="BZ69" s="624"/>
      <c r="CA69" s="625">
        <v>60</v>
      </c>
      <c r="CB69" s="625"/>
      <c r="CC69" s="625"/>
      <c r="CD69" s="625"/>
      <c r="CE69" s="625"/>
      <c r="CF69" s="669">
        <v>50</v>
      </c>
      <c r="CG69" s="626"/>
      <c r="CH69" s="626"/>
      <c r="CI69" s="626"/>
      <c r="CJ69" s="626"/>
      <c r="CK69" s="627"/>
      <c r="CL69" s="627"/>
      <c r="CM69" s="627"/>
      <c r="CN69" s="627"/>
      <c r="CO69" s="627"/>
      <c r="CP69" s="628"/>
      <c r="CQ69" s="628"/>
      <c r="CR69" s="628"/>
      <c r="CS69" s="628"/>
      <c r="CT69" s="628"/>
      <c r="CU69" s="629"/>
      <c r="CV69" s="629"/>
      <c r="CW69" s="629"/>
      <c r="CX69" s="629"/>
      <c r="CY69" s="629"/>
      <c r="CZ69" s="630"/>
      <c r="DA69" s="630">
        <v>480</v>
      </c>
      <c r="DB69" s="630"/>
      <c r="DC69" s="630"/>
      <c r="DD69" s="630"/>
    </row>
    <row r="70" spans="1:108" s="335" customFormat="1" ht="43.5" customHeight="1" x14ac:dyDescent="0.3">
      <c r="A70" s="642">
        <v>1</v>
      </c>
      <c r="B70" s="529">
        <v>4</v>
      </c>
      <c r="C70" s="642" t="s">
        <v>437</v>
      </c>
      <c r="D70" s="642" t="s">
        <v>170</v>
      </c>
      <c r="E70" s="642" t="s">
        <v>979</v>
      </c>
      <c r="F70" s="642">
        <v>68</v>
      </c>
      <c r="G70" s="529" t="s">
        <v>840</v>
      </c>
      <c r="H70" s="529"/>
      <c r="I70" s="561" t="s">
        <v>1502</v>
      </c>
      <c r="J70" s="561" t="s">
        <v>1503</v>
      </c>
      <c r="K70" s="747" t="s">
        <v>1504</v>
      </c>
      <c r="L70" s="529" t="s">
        <v>276</v>
      </c>
      <c r="M70" s="529"/>
      <c r="N70" s="529" t="s">
        <v>204</v>
      </c>
      <c r="O70" s="529" t="s">
        <v>165</v>
      </c>
      <c r="P70" s="637" t="s">
        <v>1316</v>
      </c>
      <c r="Q70" s="529"/>
      <c r="R70" s="529"/>
      <c r="S70" s="297" t="s">
        <v>155</v>
      </c>
      <c r="T70" s="633" t="s">
        <v>1207</v>
      </c>
      <c r="U70" s="529"/>
      <c r="V70" s="529"/>
      <c r="W70" s="529"/>
      <c r="X70" s="529"/>
      <c r="Y70" s="529"/>
      <c r="Z70" s="529"/>
      <c r="AA70" s="529" t="s">
        <v>1317</v>
      </c>
      <c r="AB70" s="529" t="s">
        <v>1221</v>
      </c>
      <c r="AC70" s="641">
        <f t="shared" si="80"/>
        <v>48082.95</v>
      </c>
      <c r="AD70" s="641">
        <f t="shared" si="81"/>
        <v>7552</v>
      </c>
      <c r="AE70" s="641">
        <f t="shared" si="82"/>
        <v>9895.2000000000007</v>
      </c>
      <c r="AF70" s="641">
        <f t="shared" si="83"/>
        <v>30635.75</v>
      </c>
      <c r="AG70" s="641">
        <f t="shared" si="84"/>
        <v>48082.95</v>
      </c>
      <c r="AH70" s="641">
        <f t="shared" si="85"/>
        <v>0</v>
      </c>
      <c r="AI70" s="641">
        <f t="shared" si="86"/>
        <v>7552</v>
      </c>
      <c r="AJ70" s="641">
        <f t="shared" si="87"/>
        <v>0</v>
      </c>
      <c r="AK70" s="641">
        <f t="shared" si="88"/>
        <v>9895.2000000000007</v>
      </c>
      <c r="AL70" s="641">
        <f t="shared" si="89"/>
        <v>0</v>
      </c>
      <c r="AM70" s="641">
        <f t="shared" si="90"/>
        <v>30635.75</v>
      </c>
      <c r="AN70" s="641">
        <f t="shared" si="91"/>
        <v>0</v>
      </c>
      <c r="AO70" s="634">
        <f t="shared" si="92"/>
        <v>52444.75</v>
      </c>
      <c r="AP70" s="634">
        <f t="shared" si="93"/>
        <v>52444.75</v>
      </c>
      <c r="AQ70" s="634">
        <f t="shared" si="94"/>
        <v>0</v>
      </c>
      <c r="AR70" s="634">
        <f>Programme_2022!BL70*'Données de référence'!$B$3+Programme_2022!BM70*'Données de référence'!$B$2+Programme_2022!BN70*'Données de référence'!$B$4+Programme_2022!BO70</f>
        <v>9440</v>
      </c>
      <c r="AS70" s="634">
        <f t="shared" si="95"/>
        <v>0</v>
      </c>
      <c r="AT70" s="634">
        <f>Programme_2022!BQ70*'Données de référence'!$C$3+Programme_2022!BR70*'Données de référence'!$C$2+Programme_2022!BS70*'Données de référence'!$C$4+Programme_2022!BT70</f>
        <v>12369</v>
      </c>
      <c r="AU70" s="634">
        <f t="shared" si="96"/>
        <v>0</v>
      </c>
      <c r="AV70" s="635">
        <f t="shared" si="130"/>
        <v>30635.75</v>
      </c>
      <c r="AW70" s="635">
        <f t="shared" si="131"/>
        <v>0</v>
      </c>
      <c r="AX70" s="634">
        <f>Programme_2022!BV70*'Données de référence'!$D$3+Programme_2022!BW70*'Données de référence'!$D$2+Programme_2022!BX70*'Données de référence'!$D$4+Programme_2022!BY70</f>
        <v>5900</v>
      </c>
      <c r="AY70" s="634">
        <f t="shared" si="97"/>
        <v>0</v>
      </c>
      <c r="AZ70" s="634">
        <f>Programme_2022!CA70*'Données de référence'!$D$3+Programme_2022!CB70*'Données de référence'!$D$2+Programme_2022!CC70*'Données de référence'!$D$4+Programme_2022!CD70</f>
        <v>11800</v>
      </c>
      <c r="BA70" s="634">
        <f t="shared" si="98"/>
        <v>0</v>
      </c>
      <c r="BB70" s="634">
        <f>Programme_2022!CF70*'Données de référence'!$D$3+Programme_2022!CG70*'Données de référence'!$D$2+Programme_2022!CH70*'Données de référence'!$D$4+Programme_2022!CI70</f>
        <v>11800</v>
      </c>
      <c r="BC70" s="634">
        <f t="shared" si="99"/>
        <v>0</v>
      </c>
      <c r="BD70" s="634">
        <f>Programme_2022!CK70*'Données de référence'!$D$3+Programme_2022!CL70*'Données de référence'!$D$2+Programme_2022!CM70*'Données de référence'!$D$4+Programme_2022!CN70</f>
        <v>0</v>
      </c>
      <c r="BE70" s="634">
        <f t="shared" si="100"/>
        <v>0</v>
      </c>
      <c r="BF70" s="634">
        <f>Programme_2022!CP70*'Données de référence'!$D$3+Programme_2022!CQ70*'Données de référence'!$D$2+Programme_2022!CR70*'Données de référence'!$D$4+Programme_2022!CS70</f>
        <v>0</v>
      </c>
      <c r="BG70" s="634">
        <f t="shared" si="101"/>
        <v>0</v>
      </c>
      <c r="BH70" s="634">
        <f>Programme_2022!CU70*'Données de référence'!$D$3+Programme_2022!CV70*'Données de référence'!$D$2+Programme_2022!CW70*'Données de référence'!$D$4+Programme_2022!CX70</f>
        <v>0</v>
      </c>
      <c r="BI70" s="634">
        <f t="shared" si="102"/>
        <v>0</v>
      </c>
      <c r="BJ70" s="634">
        <f>Programme_2022!CZ70*'Données de référence'!$D$3+Programme_2022!DA70*'Données de référence'!$D$2+Programme_2022!DB70*'Données de référence'!$D$4+Programme_2022!DC70</f>
        <v>0</v>
      </c>
      <c r="BK70" s="634">
        <f t="shared" si="103"/>
        <v>0</v>
      </c>
      <c r="BL70" s="636">
        <v>80</v>
      </c>
      <c r="BM70" s="636"/>
      <c r="BN70" s="636"/>
      <c r="BO70" s="636"/>
      <c r="BP70" s="636"/>
      <c r="BQ70" s="623"/>
      <c r="BR70" s="623">
        <v>100</v>
      </c>
      <c r="BS70" s="623"/>
      <c r="BT70" s="623"/>
      <c r="BU70" s="623"/>
      <c r="BV70" s="624">
        <v>50</v>
      </c>
      <c r="BW70" s="624"/>
      <c r="BX70" s="624"/>
      <c r="BY70" s="624"/>
      <c r="BZ70" s="624"/>
      <c r="CA70" s="625">
        <v>100</v>
      </c>
      <c r="CB70" s="625"/>
      <c r="CC70" s="625"/>
      <c r="CD70" s="625"/>
      <c r="CE70" s="625"/>
      <c r="CF70" s="669">
        <v>100</v>
      </c>
      <c r="CG70" s="706"/>
      <c r="CH70" s="626"/>
      <c r="CI70" s="626"/>
      <c r="CJ70" s="626"/>
      <c r="CK70" s="627"/>
      <c r="CL70" s="627"/>
      <c r="CM70" s="627"/>
      <c r="CN70" s="627"/>
      <c r="CO70" s="627"/>
      <c r="CP70" s="628"/>
      <c r="CQ70" s="628"/>
      <c r="CR70" s="628"/>
      <c r="CS70" s="628"/>
      <c r="CT70" s="628"/>
      <c r="CU70" s="629"/>
      <c r="CV70" s="629"/>
      <c r="CW70" s="629"/>
      <c r="CX70" s="629"/>
      <c r="CY70" s="629"/>
      <c r="CZ70" s="630"/>
      <c r="DA70" s="630"/>
      <c r="DB70" s="630"/>
      <c r="DC70" s="630"/>
      <c r="DD70" s="630"/>
    </row>
    <row r="71" spans="1:108" s="335" customFormat="1" ht="25" customHeight="1" x14ac:dyDescent="0.3">
      <c r="A71" s="724">
        <v>2</v>
      </c>
      <c r="B71" s="751">
        <v>4</v>
      </c>
      <c r="C71" s="724" t="s">
        <v>437</v>
      </c>
      <c r="D71" s="724" t="s">
        <v>170</v>
      </c>
      <c r="E71" s="724" t="s">
        <v>979</v>
      </c>
      <c r="F71" s="642">
        <v>69</v>
      </c>
      <c r="G71" s="750"/>
      <c r="H71" s="750"/>
      <c r="I71" s="735" t="s">
        <v>1082</v>
      </c>
      <c r="J71" s="753" t="s">
        <v>1505</v>
      </c>
      <c r="K71" s="758" t="s">
        <v>1537</v>
      </c>
      <c r="L71" s="750" t="s">
        <v>276</v>
      </c>
      <c r="M71" s="750"/>
      <c r="N71" s="750" t="s">
        <v>115</v>
      </c>
      <c r="O71" s="529" t="s">
        <v>105</v>
      </c>
      <c r="P71" s="529"/>
      <c r="Q71" s="529"/>
      <c r="R71" s="529"/>
      <c r="S71" s="529" t="s">
        <v>125</v>
      </c>
      <c r="T71" s="633" t="s">
        <v>1190</v>
      </c>
      <c r="U71" s="529"/>
      <c r="V71" s="633"/>
      <c r="W71" s="529"/>
      <c r="X71" s="529"/>
      <c r="Y71" s="529"/>
      <c r="Z71" s="529"/>
      <c r="AA71" s="597" t="s">
        <v>1318</v>
      </c>
      <c r="AB71" s="529" t="s">
        <v>185</v>
      </c>
      <c r="AC71" s="641">
        <f t="shared" si="80"/>
        <v>25933.45</v>
      </c>
      <c r="AD71" s="641">
        <f t="shared" si="81"/>
        <v>7552</v>
      </c>
      <c r="AE71" s="641">
        <f t="shared" si="82"/>
        <v>0</v>
      </c>
      <c r="AF71" s="641">
        <f t="shared" si="83"/>
        <v>18381.45</v>
      </c>
      <c r="AG71" s="641">
        <f t="shared" si="84"/>
        <v>25933.45</v>
      </c>
      <c r="AH71" s="641">
        <f t="shared" si="85"/>
        <v>0</v>
      </c>
      <c r="AI71" s="641">
        <f t="shared" si="86"/>
        <v>7552</v>
      </c>
      <c r="AJ71" s="641">
        <f t="shared" si="87"/>
        <v>0</v>
      </c>
      <c r="AK71" s="641">
        <f t="shared" si="88"/>
        <v>0</v>
      </c>
      <c r="AL71" s="641">
        <f t="shared" si="89"/>
        <v>0</v>
      </c>
      <c r="AM71" s="641">
        <f t="shared" si="90"/>
        <v>18381.45</v>
      </c>
      <c r="AN71" s="641">
        <f t="shared" si="91"/>
        <v>0</v>
      </c>
      <c r="AO71" s="634">
        <f t="shared" si="92"/>
        <v>27821.45</v>
      </c>
      <c r="AP71" s="634">
        <f t="shared" si="93"/>
        <v>27821.45</v>
      </c>
      <c r="AQ71" s="634">
        <f t="shared" si="94"/>
        <v>0</v>
      </c>
      <c r="AR71" s="634">
        <f>Programme_2022!BL71*'Données de référence'!$B$3+Programme_2022!BM71*'Données de référence'!$B$2+Programme_2022!BN71*'Données de référence'!$B$4+Programme_2022!BO71</f>
        <v>9440</v>
      </c>
      <c r="AS71" s="634">
        <f t="shared" si="95"/>
        <v>0</v>
      </c>
      <c r="AT71" s="634">
        <f>Programme_2022!BQ71*'Données de référence'!$C$3+Programme_2022!BR71*'Données de référence'!$C$2+Programme_2022!BS71*'Données de référence'!$C$4+Programme_2022!BT71</f>
        <v>0</v>
      </c>
      <c r="AU71" s="634">
        <f t="shared" si="96"/>
        <v>0</v>
      </c>
      <c r="AV71" s="635">
        <f t="shared" si="130"/>
        <v>18381.45</v>
      </c>
      <c r="AW71" s="635">
        <f t="shared" si="131"/>
        <v>0</v>
      </c>
      <c r="AX71" s="634">
        <f>Programme_2022!BV71*'Données de référence'!$D$3+Programme_2022!BW71*'Données de référence'!$D$2+Programme_2022!BX71*'Données de référence'!$D$4+Programme_2022!BY71</f>
        <v>17700</v>
      </c>
      <c r="AY71" s="634">
        <f t="shared" si="97"/>
        <v>0</v>
      </c>
      <c r="AZ71" s="634">
        <f>Programme_2022!CA71*'Données de référence'!$D$3+Programme_2022!CB71*'Données de référence'!$D$2+Programme_2022!CC71*'Données de référence'!$D$4+Programme_2022!CD71</f>
        <v>0</v>
      </c>
      <c r="BA71" s="634">
        <f t="shared" si="98"/>
        <v>0</v>
      </c>
      <c r="BB71" s="634">
        <f>Programme_2022!CF71*'Données de référence'!$D$3+Programme_2022!CG71*'Données de référence'!$D$2+Programme_2022!CH71*'Données de référence'!$D$4+Programme_2022!CI71</f>
        <v>0</v>
      </c>
      <c r="BC71" s="634">
        <f t="shared" si="99"/>
        <v>0</v>
      </c>
      <c r="BD71" s="634">
        <f>Programme_2022!CK71*'Données de référence'!$D$3+Programme_2022!CL71*'Données de référence'!$D$2+Programme_2022!CM71*'Données de référence'!$D$4+Programme_2022!CN71</f>
        <v>0</v>
      </c>
      <c r="BE71" s="634">
        <f t="shared" si="100"/>
        <v>0</v>
      </c>
      <c r="BF71" s="634">
        <f>Programme_2022!CP71*'Données de référence'!$D$3+Programme_2022!CQ71*'Données de référence'!$D$2+Programme_2022!CR71*'Données de référence'!$D$4+Programme_2022!CS71</f>
        <v>0</v>
      </c>
      <c r="BG71" s="634">
        <f t="shared" si="101"/>
        <v>0</v>
      </c>
      <c r="BH71" s="634">
        <f>Programme_2022!CU71*'Données de référence'!$D$3+Programme_2022!CV71*'Données de référence'!$D$2+Programme_2022!CW71*'Données de référence'!$D$4+Programme_2022!CX71</f>
        <v>0</v>
      </c>
      <c r="BI71" s="634">
        <f t="shared" si="102"/>
        <v>0</v>
      </c>
      <c r="BJ71" s="634">
        <f>Programme_2022!CZ71*'Données de référence'!$D$3+Programme_2022!DA71*'Données de référence'!$D$2+Programme_2022!DB71*'Données de référence'!$D$4+Programme_2022!DC71</f>
        <v>0</v>
      </c>
      <c r="BK71" s="634">
        <f t="shared" si="103"/>
        <v>0</v>
      </c>
      <c r="BL71" s="636">
        <v>80</v>
      </c>
      <c r="BM71" s="636"/>
      <c r="BN71" s="636"/>
      <c r="BO71" s="636"/>
      <c r="BP71" s="636"/>
      <c r="BQ71" s="623"/>
      <c r="BR71" s="623"/>
      <c r="BS71" s="623"/>
      <c r="BT71" s="623"/>
      <c r="BU71" s="623"/>
      <c r="BV71" s="624">
        <v>150</v>
      </c>
      <c r="BW71" s="624"/>
      <c r="BX71" s="624"/>
      <c r="BY71" s="624"/>
      <c r="BZ71" s="624"/>
      <c r="CA71" s="625"/>
      <c r="CB71" s="625"/>
      <c r="CC71" s="625"/>
      <c r="CD71" s="625"/>
      <c r="CE71" s="625"/>
      <c r="CF71" s="626"/>
      <c r="CG71" s="626"/>
      <c r="CH71" s="626"/>
      <c r="CI71" s="626"/>
      <c r="CJ71" s="626"/>
      <c r="CK71" s="627"/>
      <c r="CL71" s="627"/>
      <c r="CM71" s="627"/>
      <c r="CN71" s="627"/>
      <c r="CO71" s="627"/>
      <c r="CP71" s="628"/>
      <c r="CQ71" s="628"/>
      <c r="CR71" s="628"/>
      <c r="CS71" s="628"/>
      <c r="CT71" s="628"/>
      <c r="CU71" s="629"/>
      <c r="CV71" s="629"/>
      <c r="CW71" s="629"/>
      <c r="CX71" s="629"/>
      <c r="CY71" s="629"/>
      <c r="CZ71" s="630"/>
      <c r="DA71" s="630"/>
      <c r="DB71" s="630"/>
      <c r="DC71" s="630"/>
      <c r="DD71" s="630"/>
    </row>
    <row r="72" spans="1:108" s="335" customFormat="1" ht="54.75" customHeight="1" x14ac:dyDescent="0.3">
      <c r="A72" s="642">
        <v>6</v>
      </c>
      <c r="B72" s="632">
        <v>4</v>
      </c>
      <c r="C72" s="642" t="s">
        <v>437</v>
      </c>
      <c r="D72" s="642" t="s">
        <v>214</v>
      </c>
      <c r="E72" s="642" t="s">
        <v>979</v>
      </c>
      <c r="F72" s="642">
        <v>70</v>
      </c>
      <c r="G72" s="529"/>
      <c r="H72" s="529"/>
      <c r="I72" s="565" t="s">
        <v>443</v>
      </c>
      <c r="J72" s="730" t="s">
        <v>1506</v>
      </c>
      <c r="K72" s="565" t="s">
        <v>806</v>
      </c>
      <c r="L72" s="639" t="s">
        <v>103</v>
      </c>
      <c r="M72" s="639"/>
      <c r="N72" s="639" t="s">
        <v>104</v>
      </c>
      <c r="O72" s="529"/>
      <c r="P72" s="529"/>
      <c r="Q72" s="529"/>
      <c r="R72" s="529"/>
      <c r="S72" s="529" t="s">
        <v>338</v>
      </c>
      <c r="T72" s="529" t="s">
        <v>182</v>
      </c>
      <c r="U72" s="529" t="s">
        <v>252</v>
      </c>
      <c r="V72" s="529" t="s">
        <v>182</v>
      </c>
      <c r="W72" s="529"/>
      <c r="X72" s="529"/>
      <c r="Y72" s="529"/>
      <c r="Z72" s="529"/>
      <c r="AA72" s="647" t="s">
        <v>299</v>
      </c>
      <c r="AB72" s="529" t="s">
        <v>143</v>
      </c>
      <c r="AC72" s="641">
        <f t="shared" si="80"/>
        <v>10577.122499999999</v>
      </c>
      <c r="AD72" s="641">
        <f t="shared" si="81"/>
        <v>0</v>
      </c>
      <c r="AE72" s="641">
        <f t="shared" si="82"/>
        <v>0</v>
      </c>
      <c r="AF72" s="641">
        <f t="shared" si="83"/>
        <v>10577.122499999999</v>
      </c>
      <c r="AG72" s="641">
        <f t="shared" si="84"/>
        <v>10577.122499999999</v>
      </c>
      <c r="AH72" s="641">
        <f t="shared" si="85"/>
        <v>0</v>
      </c>
      <c r="AI72" s="641">
        <f t="shared" si="86"/>
        <v>0</v>
      </c>
      <c r="AJ72" s="641">
        <f t="shared" si="87"/>
        <v>0</v>
      </c>
      <c r="AK72" s="641">
        <f t="shared" si="88"/>
        <v>0</v>
      </c>
      <c r="AL72" s="641">
        <f t="shared" si="89"/>
        <v>0</v>
      </c>
      <c r="AM72" s="641">
        <f t="shared" si="90"/>
        <v>10577.122499999999</v>
      </c>
      <c r="AN72" s="641">
        <f t="shared" si="91"/>
        <v>0</v>
      </c>
      <c r="AO72" s="634">
        <f t="shared" si="92"/>
        <v>10577.122499999999</v>
      </c>
      <c r="AP72" s="634">
        <f t="shared" si="93"/>
        <v>10577.122499999999</v>
      </c>
      <c r="AQ72" s="634">
        <f t="shared" si="94"/>
        <v>0</v>
      </c>
      <c r="AR72" s="634">
        <f>Programme_2022!BL72*'Données de référence'!$B$3+Programme_2022!BM72*'Données de référence'!$B$2+Programme_2022!BN72*'Données de référence'!$B$4+Programme_2022!BO72</f>
        <v>0</v>
      </c>
      <c r="AS72" s="634">
        <f t="shared" si="95"/>
        <v>0</v>
      </c>
      <c r="AT72" s="634">
        <f>Programme_2022!BQ72*'Données de référence'!$C$3+Programme_2022!BR72*'Données de référence'!$C$2+Programme_2022!BS72*'Données de référence'!$C$4+Programme_2022!BT72</f>
        <v>0</v>
      </c>
      <c r="AU72" s="634">
        <f t="shared" si="96"/>
        <v>0</v>
      </c>
      <c r="AV72" s="635">
        <f t="shared" si="130"/>
        <v>10577.122499999999</v>
      </c>
      <c r="AW72" s="635">
        <f t="shared" si="131"/>
        <v>0</v>
      </c>
      <c r="AX72" s="634">
        <f>Programme_2022!BV72*'Données de référence'!$D$3+Programme_2022!BW72*'Données de référence'!$D$2+Programme_2022!BX72*'Données de référence'!$D$4+Programme_2022!BY72</f>
        <v>0</v>
      </c>
      <c r="AY72" s="634">
        <f t="shared" si="97"/>
        <v>0</v>
      </c>
      <c r="AZ72" s="634">
        <f>Programme_2022!CA72*'Données de référence'!$D$3+Programme_2022!CB72*'Données de référence'!$D$2+Programme_2022!CC72*'Données de référence'!$D$4+Programme_2022!CD72</f>
        <v>10185</v>
      </c>
      <c r="BA72" s="634">
        <f t="shared" si="98"/>
        <v>0</v>
      </c>
      <c r="BB72" s="634">
        <f>Programme_2022!CF72*'Données de référence'!$D$3+Programme_2022!CG72*'Données de référence'!$D$2+Programme_2022!CH72*'Données de référence'!$D$4+Programme_2022!CI72</f>
        <v>0</v>
      </c>
      <c r="BC72" s="634">
        <f t="shared" si="99"/>
        <v>0</v>
      </c>
      <c r="BD72" s="634">
        <f>Programme_2022!CK72*'Données de référence'!$D$3+Programme_2022!CL72*'Données de référence'!$D$2+Programme_2022!CM72*'Données de référence'!$D$4+Programme_2022!CN72</f>
        <v>0</v>
      </c>
      <c r="BE72" s="634">
        <f t="shared" si="100"/>
        <v>0</v>
      </c>
      <c r="BF72" s="634">
        <f>Programme_2022!CP72*'Données de référence'!$D$3+Programme_2022!CQ72*'Données de référence'!$D$2+Programme_2022!CR72*'Données de référence'!$D$4+Programme_2022!CS72</f>
        <v>0</v>
      </c>
      <c r="BG72" s="634">
        <f t="shared" si="101"/>
        <v>0</v>
      </c>
      <c r="BH72" s="634">
        <f>Programme_2022!CU72*'Données de référence'!$D$3+Programme_2022!CV72*'Données de référence'!$D$2+Programme_2022!CW72*'Données de référence'!$D$4+Programme_2022!CX72</f>
        <v>0</v>
      </c>
      <c r="BI72" s="634">
        <f t="shared" si="102"/>
        <v>0</v>
      </c>
      <c r="BJ72" s="634">
        <f>Programme_2022!CZ72*'Données de référence'!$D$3+Programme_2022!DA72*'Données de référence'!$D$2+Programme_2022!DB72*'Données de référence'!$D$4+Programme_2022!DC72</f>
        <v>0</v>
      </c>
      <c r="BK72" s="634">
        <f t="shared" si="103"/>
        <v>0</v>
      </c>
      <c r="BL72" s="636"/>
      <c r="BM72" s="636"/>
      <c r="BN72" s="636"/>
      <c r="BO72" s="636"/>
      <c r="BP72" s="636"/>
      <c r="BQ72" s="623"/>
      <c r="BR72" s="623"/>
      <c r="BS72" s="623"/>
      <c r="BT72" s="623"/>
      <c r="BU72" s="623"/>
      <c r="BV72" s="624"/>
      <c r="BW72" s="624"/>
      <c r="BX72" s="624"/>
      <c r="BY72" s="624"/>
      <c r="BZ72" s="624"/>
      <c r="CA72" s="625">
        <v>75</v>
      </c>
      <c r="CB72" s="625"/>
      <c r="CC72" s="625">
        <v>15</v>
      </c>
      <c r="CD72" s="625"/>
      <c r="CE72" s="625"/>
      <c r="CF72" s="626"/>
      <c r="CG72" s="626"/>
      <c r="CH72" s="626"/>
      <c r="CI72" s="626"/>
      <c r="CJ72" s="626"/>
      <c r="CK72" s="627"/>
      <c r="CL72" s="627"/>
      <c r="CM72" s="627"/>
      <c r="CN72" s="627"/>
      <c r="CO72" s="627"/>
      <c r="CP72" s="628"/>
      <c r="CQ72" s="628"/>
      <c r="CR72" s="628"/>
      <c r="CS72" s="628"/>
      <c r="CT72" s="628"/>
      <c r="CU72" s="629"/>
      <c r="CV72" s="629"/>
      <c r="CW72" s="629"/>
      <c r="CX72" s="629"/>
      <c r="CY72" s="629"/>
      <c r="CZ72" s="630"/>
      <c r="DA72" s="630"/>
      <c r="DB72" s="630"/>
      <c r="DC72" s="630"/>
      <c r="DD72" s="630"/>
    </row>
    <row r="73" spans="1:108" s="335" customFormat="1" ht="42" customHeight="1" x14ac:dyDescent="0.3">
      <c r="A73" s="642">
        <v>36</v>
      </c>
      <c r="B73" s="529">
        <v>4</v>
      </c>
      <c r="C73" s="642" t="s">
        <v>437</v>
      </c>
      <c r="D73" s="642" t="s">
        <v>170</v>
      </c>
      <c r="E73" s="642" t="s">
        <v>447</v>
      </c>
      <c r="F73" s="642">
        <v>71</v>
      </c>
      <c r="G73" s="529" t="s">
        <v>840</v>
      </c>
      <c r="H73" s="529"/>
      <c r="I73" s="565" t="s">
        <v>448</v>
      </c>
      <c r="J73" s="766" t="s">
        <v>1088</v>
      </c>
      <c r="K73" s="748" t="s">
        <v>1507</v>
      </c>
      <c r="L73" s="639" t="s">
        <v>103</v>
      </c>
      <c r="M73" s="639"/>
      <c r="N73" s="639" t="s">
        <v>104</v>
      </c>
      <c r="O73" s="529" t="s">
        <v>105</v>
      </c>
      <c r="P73" s="529"/>
      <c r="Q73" s="529"/>
      <c r="R73" s="529"/>
      <c r="S73" s="330" t="s">
        <v>155</v>
      </c>
      <c r="T73" s="633" t="s">
        <v>1207</v>
      </c>
      <c r="U73" s="330" t="s">
        <v>183</v>
      </c>
      <c r="V73" s="330" t="s">
        <v>182</v>
      </c>
      <c r="W73" s="529"/>
      <c r="X73" s="529"/>
      <c r="Y73" s="529"/>
      <c r="Z73" s="529"/>
      <c r="AA73" s="658" t="s">
        <v>1465</v>
      </c>
      <c r="AB73" s="529" t="s">
        <v>1221</v>
      </c>
      <c r="AC73" s="641">
        <f t="shared" si="80"/>
        <v>235286.94499999998</v>
      </c>
      <c r="AD73" s="641">
        <f t="shared" si="81"/>
        <v>15104</v>
      </c>
      <c r="AE73" s="641">
        <f t="shared" si="82"/>
        <v>20614.400000000001</v>
      </c>
      <c r="AF73" s="641">
        <f t="shared" si="83"/>
        <v>199568.54499999998</v>
      </c>
      <c r="AG73" s="641">
        <f t="shared" si="84"/>
        <v>235286.94499999998</v>
      </c>
      <c r="AH73" s="641">
        <f t="shared" si="85"/>
        <v>0</v>
      </c>
      <c r="AI73" s="641">
        <f t="shared" si="86"/>
        <v>15104</v>
      </c>
      <c r="AJ73" s="641">
        <f t="shared" si="87"/>
        <v>0</v>
      </c>
      <c r="AK73" s="641">
        <f t="shared" si="88"/>
        <v>20614.400000000001</v>
      </c>
      <c r="AL73" s="641">
        <f t="shared" si="89"/>
        <v>0</v>
      </c>
      <c r="AM73" s="641">
        <f t="shared" si="90"/>
        <v>199568.54499999998</v>
      </c>
      <c r="AN73" s="641">
        <f t="shared" si="91"/>
        <v>0</v>
      </c>
      <c r="AO73" s="634">
        <f t="shared" si="92"/>
        <v>244216.54499999998</v>
      </c>
      <c r="AP73" s="634">
        <f t="shared" si="93"/>
        <v>244216.54499999998</v>
      </c>
      <c r="AQ73" s="634">
        <f t="shared" si="94"/>
        <v>0</v>
      </c>
      <c r="AR73" s="634">
        <f>Programme_2022!BL73*'Données de référence'!$B$3+Programme_2022!BM73*'Données de référence'!$B$2+Programme_2022!BN73*'Données de référence'!$B$4+Programme_2022!BO73</f>
        <v>18880</v>
      </c>
      <c r="AS73" s="634">
        <f t="shared" si="95"/>
        <v>0</v>
      </c>
      <c r="AT73" s="634">
        <f>Programme_2022!BQ73*'Données de référence'!$C$3+Programme_2022!BR73*'Données de référence'!$C$2+Programme_2022!BS73*'Données de référence'!$C$4+Programme_2022!BT73</f>
        <v>25768</v>
      </c>
      <c r="AU73" s="634">
        <f t="shared" si="96"/>
        <v>0</v>
      </c>
      <c r="AV73" s="635">
        <f t="shared" si="130"/>
        <v>199568.54499999998</v>
      </c>
      <c r="AW73" s="635">
        <f t="shared" si="131"/>
        <v>0</v>
      </c>
      <c r="AX73" s="634">
        <f>Programme_2022!BV73*'Données de référence'!$D$3+Programme_2022!BW73*'Données de référence'!$D$2+Programme_2022!BX73*'Données de référence'!$D$4+Programme_2022!BY73</f>
        <v>11800</v>
      </c>
      <c r="AY73" s="634">
        <f t="shared" si="97"/>
        <v>0</v>
      </c>
      <c r="AZ73" s="634">
        <f>Programme_2022!CA73*'Données de référence'!$D$3+Programme_2022!CB73*'Données de référence'!$D$2+Programme_2022!CC73*'Données de référence'!$D$4+Programme_2022!CD73</f>
        <v>7080</v>
      </c>
      <c r="BA73" s="634">
        <f t="shared" si="98"/>
        <v>0</v>
      </c>
      <c r="BB73" s="634">
        <f>Programme_2022!CF73*'Données de référence'!$D$3+Programme_2022!CG73*'Données de référence'!$D$2+Programme_2022!CH73*'Données de référence'!$D$4+Programme_2022!CI73</f>
        <v>17020</v>
      </c>
      <c r="BC73" s="634">
        <f t="shared" si="99"/>
        <v>0</v>
      </c>
      <c r="BD73" s="634">
        <f>Programme_2022!CK73*'Données de référence'!$D$3+Programme_2022!CL73*'Données de référence'!$D$2+Programme_2022!CM73*'Données de référence'!$D$4+Programme_2022!CN73</f>
        <v>4720</v>
      </c>
      <c r="BE73" s="634">
        <f t="shared" si="100"/>
        <v>0</v>
      </c>
      <c r="BF73" s="634">
        <f>Programme_2022!CP73*'Données de référence'!$D$3+Programme_2022!CQ73*'Données de référence'!$D$2+Programme_2022!CR73*'Données de référence'!$D$4+Programme_2022!CS73</f>
        <v>0</v>
      </c>
      <c r="BG73" s="634">
        <f t="shared" si="101"/>
        <v>0</v>
      </c>
      <c r="BH73" s="634">
        <f>Programme_2022!CU73*'Données de référence'!$D$3+Programme_2022!CV73*'Données de référence'!$D$2+Programme_2022!CW73*'Données de référence'!$D$4+Programme_2022!CX73</f>
        <v>0</v>
      </c>
      <c r="BI73" s="634">
        <f t="shared" si="102"/>
        <v>0</v>
      </c>
      <c r="BJ73" s="634">
        <f>Programme_2022!CZ73*'Données de référence'!$D$3+Programme_2022!DA73*'Données de référence'!$D$2+Programme_2022!DB73*'Données de référence'!$D$4+Programme_2022!DC73</f>
        <v>151550</v>
      </c>
      <c r="BK73" s="634">
        <f t="shared" si="103"/>
        <v>0</v>
      </c>
      <c r="BL73" s="636">
        <v>160</v>
      </c>
      <c r="BM73" s="636"/>
      <c r="BN73" s="636"/>
      <c r="BO73" s="636"/>
      <c r="BP73" s="636"/>
      <c r="BQ73" s="623">
        <v>150</v>
      </c>
      <c r="BR73" s="623">
        <v>100</v>
      </c>
      <c r="BS73" s="623"/>
      <c r="BT73" s="623">
        <v>1000</v>
      </c>
      <c r="BU73" s="623"/>
      <c r="BV73" s="624">
        <v>100</v>
      </c>
      <c r="BW73" s="624"/>
      <c r="BX73" s="624"/>
      <c r="BY73" s="624"/>
      <c r="BZ73" s="624"/>
      <c r="CA73" s="625">
        <v>60</v>
      </c>
      <c r="CB73" s="625"/>
      <c r="CC73" s="625"/>
      <c r="CD73" s="625"/>
      <c r="CE73" s="625"/>
      <c r="CF73" s="669">
        <v>140</v>
      </c>
      <c r="CG73" s="669"/>
      <c r="CH73" s="669"/>
      <c r="CI73" s="669">
        <v>500</v>
      </c>
      <c r="CJ73" s="669"/>
      <c r="CK73" s="695">
        <v>40</v>
      </c>
      <c r="CL73" s="627"/>
      <c r="CM73" s="627"/>
      <c r="CN73" s="627"/>
      <c r="CO73" s="627"/>
      <c r="CP73" s="628"/>
      <c r="CQ73" s="628"/>
      <c r="CR73" s="628"/>
      <c r="CS73" s="628"/>
      <c r="CT73" s="628"/>
      <c r="CU73" s="629"/>
      <c r="CV73" s="629"/>
      <c r="CW73" s="629"/>
      <c r="CX73" s="629"/>
      <c r="CY73" s="629"/>
      <c r="CZ73" s="630"/>
      <c r="DA73" s="630">
        <f>815-225</f>
        <v>590</v>
      </c>
      <c r="DB73" s="630">
        <v>430</v>
      </c>
      <c r="DC73" s="630"/>
      <c r="DD73" s="630"/>
    </row>
    <row r="74" spans="1:108" s="335" customFormat="1" ht="39" customHeight="1" x14ac:dyDescent="0.3">
      <c r="A74" s="642">
        <v>36</v>
      </c>
      <c r="B74" s="529">
        <v>4</v>
      </c>
      <c r="C74" s="642" t="s">
        <v>437</v>
      </c>
      <c r="D74" s="642" t="s">
        <v>170</v>
      </c>
      <c r="E74" s="642" t="s">
        <v>447</v>
      </c>
      <c r="F74" s="642">
        <v>72</v>
      </c>
      <c r="G74" s="529" t="s">
        <v>840</v>
      </c>
      <c r="H74" s="529"/>
      <c r="I74" s="565" t="s">
        <v>451</v>
      </c>
      <c r="J74" s="561" t="s">
        <v>1319</v>
      </c>
      <c r="K74" s="767" t="s">
        <v>1512</v>
      </c>
      <c r="L74" s="639" t="s">
        <v>103</v>
      </c>
      <c r="M74" s="639"/>
      <c r="N74" s="639" t="s">
        <v>104</v>
      </c>
      <c r="O74" s="529" t="s">
        <v>105</v>
      </c>
      <c r="P74" s="529"/>
      <c r="Q74" s="529" t="s">
        <v>1513</v>
      </c>
      <c r="R74" s="529" t="s">
        <v>1514</v>
      </c>
      <c r="S74" s="330" t="s">
        <v>183</v>
      </c>
      <c r="T74" s="330" t="s">
        <v>182</v>
      </c>
      <c r="U74" s="330" t="s">
        <v>107</v>
      </c>
      <c r="V74" s="633" t="s">
        <v>1207</v>
      </c>
      <c r="W74" s="529"/>
      <c r="X74" s="529"/>
      <c r="Y74" s="529"/>
      <c r="Z74" s="529"/>
      <c r="AA74" s="658" t="s">
        <v>1465</v>
      </c>
      <c r="AB74" s="529" t="s">
        <v>1221</v>
      </c>
      <c r="AC74" s="641">
        <f t="shared" si="80"/>
        <v>153180.09950000001</v>
      </c>
      <c r="AD74" s="641">
        <f t="shared" si="81"/>
        <v>32096</v>
      </c>
      <c r="AE74" s="641">
        <f t="shared" si="82"/>
        <v>29709.600000000002</v>
      </c>
      <c r="AF74" s="641">
        <f t="shared" si="83"/>
        <v>91374.499500000005</v>
      </c>
      <c r="AG74" s="641">
        <f t="shared" si="84"/>
        <v>153180.09950000001</v>
      </c>
      <c r="AH74" s="641">
        <f t="shared" si="85"/>
        <v>0</v>
      </c>
      <c r="AI74" s="641">
        <f t="shared" si="86"/>
        <v>32096</v>
      </c>
      <c r="AJ74" s="641">
        <f t="shared" si="87"/>
        <v>0</v>
      </c>
      <c r="AK74" s="641">
        <f t="shared" si="88"/>
        <v>29709.600000000002</v>
      </c>
      <c r="AL74" s="641">
        <f t="shared" si="89"/>
        <v>0</v>
      </c>
      <c r="AM74" s="641">
        <f>AV74</f>
        <v>91374.499500000005</v>
      </c>
      <c r="AN74" s="641">
        <f t="shared" si="91"/>
        <v>0</v>
      </c>
      <c r="AO74" s="634">
        <f t="shared" si="92"/>
        <v>168631.49950000001</v>
      </c>
      <c r="AP74" s="634">
        <f t="shared" si="93"/>
        <v>168631.49950000001</v>
      </c>
      <c r="AQ74" s="634">
        <f t="shared" si="94"/>
        <v>0</v>
      </c>
      <c r="AR74" s="634">
        <f>Programme_2022!BL74*'Données de référence'!$B$3+Programme_2022!BM74*'Données de référence'!$B$2+Programme_2022!BN74*'Données de référence'!$B$4+Programme_2022!BO74</f>
        <v>40120</v>
      </c>
      <c r="AS74" s="634">
        <f t="shared" si="95"/>
        <v>0</v>
      </c>
      <c r="AT74" s="634">
        <f>Programme_2022!BQ74*'Données de référence'!$C$3+Programme_2022!BR74*'Données de référence'!$C$2+Programme_2022!BS74*'Données de référence'!$C$4+Programme_2022!BT74</f>
        <v>37137</v>
      </c>
      <c r="AU74" s="634">
        <f t="shared" si="96"/>
        <v>0</v>
      </c>
      <c r="AV74" s="635">
        <f t="shared" si="130"/>
        <v>91374.499500000005</v>
      </c>
      <c r="AW74" s="635">
        <f t="shared" si="131"/>
        <v>0</v>
      </c>
      <c r="AX74" s="634">
        <f>Programme_2022!BV74*'Données de référence'!$D$3+Programme_2022!BW74*'Données de référence'!$D$2+Programme_2022!BX74*'Données de référence'!$D$4+Programme_2022!BY74</f>
        <v>0</v>
      </c>
      <c r="AY74" s="634">
        <f t="shared" si="97"/>
        <v>0</v>
      </c>
      <c r="AZ74" s="634">
        <f>Programme_2022!CA74*'Données de référence'!$D$3+Programme_2022!CB74*'Données de référence'!$D$2+Programme_2022!CC74*'Données de référence'!$D$4+Programme_2022!CD74</f>
        <v>8850</v>
      </c>
      <c r="BA74" s="634">
        <f t="shared" si="98"/>
        <v>0</v>
      </c>
      <c r="BB74" s="634">
        <f>Programme_2022!CF74*'Données de référence'!$D$3+Programme_2022!CG74*'Données de référence'!$D$2+Programme_2022!CH74*'Données de référence'!$D$4+Programme_2022!CI74</f>
        <v>11800</v>
      </c>
      <c r="BC74" s="634">
        <f t="shared" si="99"/>
        <v>0</v>
      </c>
      <c r="BD74" s="634">
        <f>Programme_2022!CK74*'Données de référence'!$D$3+Programme_2022!CL74*'Données de référence'!$D$2+Programme_2022!CM74*'Données de référence'!$D$4+Programme_2022!CN74</f>
        <v>0</v>
      </c>
      <c r="BE74" s="634">
        <f t="shared" si="100"/>
        <v>0</v>
      </c>
      <c r="BF74" s="634">
        <f>Programme_2022!CP74*'Données de référence'!$D$3+Programme_2022!CQ74*'Données de référence'!$D$2+Programme_2022!CR74*'Données de référence'!$D$4+Programme_2022!CS74</f>
        <v>0</v>
      </c>
      <c r="BG74" s="634">
        <f t="shared" si="101"/>
        <v>0</v>
      </c>
      <c r="BH74" s="634">
        <f>Programme_2022!CU74*'Données de référence'!$D$3+Programme_2022!CV74*'Données de référence'!$D$2+Programme_2022!CW74*'Données de référence'!$D$4+Programme_2022!CX74</f>
        <v>0</v>
      </c>
      <c r="BI74" s="634">
        <f t="shared" si="102"/>
        <v>0</v>
      </c>
      <c r="BJ74" s="634">
        <f>Programme_2022!CZ74*'Données de référence'!$D$3+Programme_2022!DA74*'Données de référence'!$D$2+Programme_2022!DB74*'Données de référence'!$D$4+Programme_2022!DC74</f>
        <v>67337</v>
      </c>
      <c r="BK74" s="634">
        <f t="shared" si="103"/>
        <v>0</v>
      </c>
      <c r="BL74" s="636">
        <v>340</v>
      </c>
      <c r="BM74" s="636"/>
      <c r="BN74" s="636"/>
      <c r="BO74" s="636"/>
      <c r="BP74" s="636"/>
      <c r="BQ74" s="623">
        <v>150</v>
      </c>
      <c r="BR74" s="623">
        <v>200</v>
      </c>
      <c r="BS74" s="623"/>
      <c r="BT74" s="623"/>
      <c r="BU74" s="623"/>
      <c r="BV74" s="624"/>
      <c r="BW74" s="624"/>
      <c r="BX74" s="624"/>
      <c r="BY74" s="624"/>
      <c r="BZ74" s="624"/>
      <c r="CA74" s="625">
        <v>75</v>
      </c>
      <c r="CB74" s="625"/>
      <c r="CC74" s="625"/>
      <c r="CD74" s="625"/>
      <c r="CE74" s="625"/>
      <c r="CF74" s="669">
        <v>100</v>
      </c>
      <c r="CG74" s="669"/>
      <c r="CH74" s="669"/>
      <c r="CI74" s="669"/>
      <c r="CJ74" s="669"/>
      <c r="CK74" s="670"/>
      <c r="CL74" s="627"/>
      <c r="CM74" s="627"/>
      <c r="CN74" s="627"/>
      <c r="CO74" s="627"/>
      <c r="CP74" s="628"/>
      <c r="CQ74" s="628"/>
      <c r="CR74" s="628"/>
      <c r="CS74" s="628"/>
      <c r="CT74" s="628"/>
      <c r="CU74" s="629"/>
      <c r="CV74" s="629"/>
      <c r="CW74" s="629"/>
      <c r="CX74" s="629"/>
      <c r="CY74" s="629"/>
      <c r="CZ74" s="630"/>
      <c r="DA74" s="630">
        <f>215-100</f>
        <v>115</v>
      </c>
      <c r="DB74" s="630">
        <v>450</v>
      </c>
      <c r="DC74" s="630">
        <v>5207</v>
      </c>
      <c r="DD74" s="630"/>
    </row>
    <row r="75" spans="1:108" s="335" customFormat="1" ht="50.25" customHeight="1" x14ac:dyDescent="0.3">
      <c r="A75" s="642">
        <v>32</v>
      </c>
      <c r="B75" s="529">
        <v>4</v>
      </c>
      <c r="C75" s="642" t="s">
        <v>454</v>
      </c>
      <c r="D75" s="642" t="s">
        <v>170</v>
      </c>
      <c r="E75" s="642" t="s">
        <v>266</v>
      </c>
      <c r="F75" s="642">
        <v>73</v>
      </c>
      <c r="G75" s="529"/>
      <c r="H75" s="529"/>
      <c r="I75" s="565" t="s">
        <v>1508</v>
      </c>
      <c r="J75" s="565" t="s">
        <v>1320</v>
      </c>
      <c r="K75" s="565" t="s">
        <v>1321</v>
      </c>
      <c r="L75" s="639" t="s">
        <v>103</v>
      </c>
      <c r="M75" s="639"/>
      <c r="N75" s="639" t="s">
        <v>104</v>
      </c>
      <c r="O75" s="529" t="s">
        <v>105</v>
      </c>
      <c r="P75" s="529"/>
      <c r="Q75" s="529"/>
      <c r="R75" s="529"/>
      <c r="S75" s="529" t="s">
        <v>125</v>
      </c>
      <c r="T75" s="633" t="s">
        <v>1011</v>
      </c>
      <c r="U75" s="529" t="s">
        <v>222</v>
      </c>
      <c r="V75" s="633" t="s">
        <v>984</v>
      </c>
      <c r="W75" s="529"/>
      <c r="X75" s="529"/>
      <c r="Y75" s="529"/>
      <c r="Z75" s="529"/>
      <c r="AA75" s="529" t="s">
        <v>660</v>
      </c>
      <c r="AB75" s="529" t="s">
        <v>1221</v>
      </c>
      <c r="AC75" s="641">
        <f t="shared" si="80"/>
        <v>84436.92</v>
      </c>
      <c r="AD75" s="641">
        <f t="shared" si="81"/>
        <v>68440</v>
      </c>
      <c r="AE75" s="641">
        <f t="shared" si="82"/>
        <v>11095.2</v>
      </c>
      <c r="AF75" s="641">
        <f t="shared" si="83"/>
        <v>4901.72</v>
      </c>
      <c r="AG75" s="641">
        <f t="shared" si="84"/>
        <v>84436.92</v>
      </c>
      <c r="AH75" s="641">
        <f t="shared" si="85"/>
        <v>0</v>
      </c>
      <c r="AI75" s="641">
        <f t="shared" si="86"/>
        <v>68440</v>
      </c>
      <c r="AJ75" s="641">
        <f t="shared" si="87"/>
        <v>0</v>
      </c>
      <c r="AK75" s="641">
        <f t="shared" si="88"/>
        <v>11095.2</v>
      </c>
      <c r="AL75" s="641">
        <f t="shared" si="89"/>
        <v>0</v>
      </c>
      <c r="AM75" s="641">
        <f t="shared" si="90"/>
        <v>4901.72</v>
      </c>
      <c r="AN75" s="641">
        <f t="shared" si="91"/>
        <v>0</v>
      </c>
      <c r="AO75" s="634">
        <f t="shared" si="92"/>
        <v>104320.72</v>
      </c>
      <c r="AP75" s="634">
        <f t="shared" si="93"/>
        <v>104320.72</v>
      </c>
      <c r="AQ75" s="634">
        <f t="shared" si="94"/>
        <v>0</v>
      </c>
      <c r="AR75" s="634">
        <f>Programme_2022!BL75*'Données de référence'!$B$3+Programme_2022!BM75*'Données de référence'!$B$2+Programme_2022!BN75*'Données de référence'!$B$4+Programme_2022!BO75</f>
        <v>85550</v>
      </c>
      <c r="AS75" s="634">
        <f t="shared" si="95"/>
        <v>0</v>
      </c>
      <c r="AT75" s="634">
        <f>Programme_2022!BQ75*'Données de référence'!$C$3+Programme_2022!BR75*'Données de référence'!$C$2+Programme_2022!BS75*'Données de référence'!$C$4+Programme_2022!BT75</f>
        <v>13869</v>
      </c>
      <c r="AU75" s="634">
        <f t="shared" si="96"/>
        <v>0</v>
      </c>
      <c r="AV75" s="635">
        <f t="shared" si="130"/>
        <v>4901.72</v>
      </c>
      <c r="AW75" s="635">
        <f t="shared" si="131"/>
        <v>0</v>
      </c>
      <c r="AX75" s="634">
        <f>Programme_2022!BV75*'Données de référence'!$D$3+Programme_2022!BW75*'Données de référence'!$D$2+Programme_2022!BX75*'Données de référence'!$D$4+Programme_2022!BY75</f>
        <v>0</v>
      </c>
      <c r="AY75" s="634">
        <f t="shared" si="97"/>
        <v>0</v>
      </c>
      <c r="AZ75" s="634">
        <f>Programme_2022!CA75*'Données de référence'!$D$3+Programme_2022!CB75*'Données de référence'!$D$2+Programme_2022!CC75*'Données de référence'!$D$4+Programme_2022!CD75</f>
        <v>1770</v>
      </c>
      <c r="BA75" s="634">
        <f t="shared" si="98"/>
        <v>0</v>
      </c>
      <c r="BB75" s="634">
        <f>Programme_2022!CF75*'Données de référence'!$D$3+Programme_2022!CG75*'Données de référence'!$D$2+Programme_2022!CH75*'Données de référence'!$D$4+Programme_2022!CI75</f>
        <v>2950</v>
      </c>
      <c r="BC75" s="634">
        <f t="shared" si="99"/>
        <v>0</v>
      </c>
      <c r="BD75" s="634">
        <f>Programme_2022!CK75*'Données de référence'!$D$3+Programme_2022!CL75*'Données de référence'!$D$2+Programme_2022!CM75*'Données de référence'!$D$4+Programme_2022!CN75</f>
        <v>0</v>
      </c>
      <c r="BE75" s="634">
        <f t="shared" si="100"/>
        <v>0</v>
      </c>
      <c r="BF75" s="634">
        <f>Programme_2022!CP75*'Données de référence'!$D$3+Programme_2022!CQ75*'Données de référence'!$D$2+Programme_2022!CR75*'Données de référence'!$D$4+Programme_2022!CS75</f>
        <v>0</v>
      </c>
      <c r="BG75" s="634">
        <f t="shared" si="101"/>
        <v>0</v>
      </c>
      <c r="BH75" s="634">
        <f>Programme_2022!CU75*'Données de référence'!$D$3+Programme_2022!CV75*'Données de référence'!$D$2+Programme_2022!CW75*'Données de référence'!$D$4+Programme_2022!CX75</f>
        <v>0</v>
      </c>
      <c r="BI75" s="634">
        <f t="shared" si="102"/>
        <v>0</v>
      </c>
      <c r="BJ75" s="634">
        <f>Programme_2022!CZ75*'Données de référence'!$D$3+Programme_2022!DA75*'Données de référence'!$D$2+Programme_2022!DB75*'Données de référence'!$D$4+Programme_2022!DC75</f>
        <v>0</v>
      </c>
      <c r="BK75" s="634">
        <f t="shared" si="103"/>
        <v>0</v>
      </c>
      <c r="BL75" s="636">
        <v>725</v>
      </c>
      <c r="BM75" s="636"/>
      <c r="BN75" s="636"/>
      <c r="BO75" s="636"/>
      <c r="BP75" s="636"/>
      <c r="BQ75" s="623"/>
      <c r="BR75" s="623">
        <v>100</v>
      </c>
      <c r="BS75" s="623"/>
      <c r="BT75" s="623">
        <v>1500</v>
      </c>
      <c r="BU75" s="623"/>
      <c r="BV75" s="624"/>
      <c r="BW75" s="624"/>
      <c r="BX75" s="624"/>
      <c r="BY75" s="624"/>
      <c r="BZ75" s="624"/>
      <c r="CA75" s="625">
        <v>15</v>
      </c>
      <c r="CB75" s="625"/>
      <c r="CC75" s="625"/>
      <c r="CD75" s="625"/>
      <c r="CE75" s="625"/>
      <c r="CF75" s="669">
        <v>25</v>
      </c>
      <c r="CG75" s="669"/>
      <c r="CH75" s="669"/>
      <c r="CI75" s="669"/>
      <c r="CJ75" s="669"/>
      <c r="CK75" s="670"/>
      <c r="CL75" s="627"/>
      <c r="CM75" s="627"/>
      <c r="CN75" s="627"/>
      <c r="CO75" s="627"/>
      <c r="CP75" s="628"/>
      <c r="CQ75" s="628"/>
      <c r="CR75" s="628"/>
      <c r="CS75" s="628"/>
      <c r="CT75" s="628"/>
      <c r="CU75" s="629"/>
      <c r="CV75" s="629"/>
      <c r="CW75" s="629"/>
      <c r="CX75" s="629"/>
      <c r="CY75" s="629"/>
      <c r="CZ75" s="630"/>
      <c r="DA75" s="630"/>
      <c r="DB75" s="630"/>
      <c r="DC75" s="630"/>
      <c r="DD75" s="630"/>
    </row>
    <row r="76" spans="1:108" s="335" customFormat="1" ht="25" customHeight="1" x14ac:dyDescent="0.3">
      <c r="A76" s="642">
        <v>32</v>
      </c>
      <c r="B76" s="632">
        <v>4</v>
      </c>
      <c r="C76" s="642" t="s">
        <v>454</v>
      </c>
      <c r="D76" s="642" t="s">
        <v>225</v>
      </c>
      <c r="E76" s="642" t="s">
        <v>458</v>
      </c>
      <c r="F76" s="642">
        <v>74</v>
      </c>
      <c r="G76" s="529"/>
      <c r="H76" s="529"/>
      <c r="I76" s="565" t="s">
        <v>459</v>
      </c>
      <c r="J76" s="565" t="s">
        <v>459</v>
      </c>
      <c r="K76" s="741" t="s">
        <v>460</v>
      </c>
      <c r="L76" s="639" t="s">
        <v>103</v>
      </c>
      <c r="M76" s="639"/>
      <c r="N76" s="639" t="s">
        <v>104</v>
      </c>
      <c r="O76" s="529" t="s">
        <v>105</v>
      </c>
      <c r="P76" s="529"/>
      <c r="Q76" s="529"/>
      <c r="R76" s="529"/>
      <c r="S76" s="529" t="s">
        <v>298</v>
      </c>
      <c r="T76" s="529" t="s">
        <v>182</v>
      </c>
      <c r="U76" s="529"/>
      <c r="V76" s="529"/>
      <c r="W76" s="529"/>
      <c r="X76" s="529"/>
      <c r="Y76" s="529"/>
      <c r="Z76" s="529"/>
      <c r="AA76" s="529" t="s">
        <v>660</v>
      </c>
      <c r="AB76" s="529" t="s">
        <v>110</v>
      </c>
      <c r="AC76" s="641">
        <f t="shared" si="80"/>
        <v>40000</v>
      </c>
      <c r="AD76" s="641">
        <f t="shared" si="81"/>
        <v>40000</v>
      </c>
      <c r="AE76" s="641">
        <f t="shared" si="82"/>
        <v>0</v>
      </c>
      <c r="AF76" s="641">
        <f t="shared" si="83"/>
        <v>0</v>
      </c>
      <c r="AG76" s="641">
        <f t="shared" si="84"/>
        <v>40000</v>
      </c>
      <c r="AH76" s="641">
        <f t="shared" si="85"/>
        <v>0</v>
      </c>
      <c r="AI76" s="641">
        <f>AR76</f>
        <v>40000</v>
      </c>
      <c r="AJ76" s="641">
        <f t="shared" si="87"/>
        <v>0</v>
      </c>
      <c r="AK76" s="641">
        <f t="shared" si="88"/>
        <v>0</v>
      </c>
      <c r="AL76" s="641">
        <f t="shared" si="89"/>
        <v>0</v>
      </c>
      <c r="AM76" s="641">
        <f t="shared" si="90"/>
        <v>0</v>
      </c>
      <c r="AN76" s="641">
        <f t="shared" si="91"/>
        <v>0</v>
      </c>
      <c r="AO76" s="634">
        <f t="shared" si="92"/>
        <v>40000</v>
      </c>
      <c r="AP76" s="634">
        <f t="shared" si="93"/>
        <v>40000</v>
      </c>
      <c r="AQ76" s="634">
        <f t="shared" si="94"/>
        <v>0</v>
      </c>
      <c r="AR76" s="634">
        <f>Programme_2022!BL76*'Données de référence'!$B$3+Programme_2022!BM76*'Données de référence'!$B$2+Programme_2022!BN76*'Données de référence'!$B$4+Programme_2022!BO76</f>
        <v>40000</v>
      </c>
      <c r="AS76" s="634">
        <f t="shared" si="95"/>
        <v>0</v>
      </c>
      <c r="AT76" s="634">
        <f>Programme_2022!BQ76*'Données de référence'!$C$3+Programme_2022!BR76*'Données de référence'!$C$2+Programme_2022!BS76*'Données de référence'!$C$4+Programme_2022!BT76</f>
        <v>0</v>
      </c>
      <c r="AU76" s="634">
        <f t="shared" si="96"/>
        <v>0</v>
      </c>
      <c r="AV76" s="635">
        <f t="shared" si="130"/>
        <v>0</v>
      </c>
      <c r="AW76" s="635">
        <f t="shared" si="131"/>
        <v>0</v>
      </c>
      <c r="AX76" s="634">
        <f>Programme_2022!BV76*'Données de référence'!$D$3+Programme_2022!BW76*'Données de référence'!$D$2+Programme_2022!BX76*'Données de référence'!$D$4+Programme_2022!BY76</f>
        <v>0</v>
      </c>
      <c r="AY76" s="634">
        <f t="shared" si="97"/>
        <v>0</v>
      </c>
      <c r="AZ76" s="634">
        <f>Programme_2022!CA76*'Données de référence'!$D$3+Programme_2022!CB76*'Données de référence'!$D$2+Programme_2022!CC76*'Données de référence'!$D$4+Programme_2022!CD76</f>
        <v>0</v>
      </c>
      <c r="BA76" s="634">
        <f t="shared" si="98"/>
        <v>0</v>
      </c>
      <c r="BB76" s="634">
        <f>Programme_2022!CF76*'Données de référence'!$D$3+Programme_2022!CG76*'Données de référence'!$D$2+Programme_2022!CH76*'Données de référence'!$D$4+Programme_2022!CI76</f>
        <v>0</v>
      </c>
      <c r="BC76" s="634">
        <f t="shared" si="99"/>
        <v>0</v>
      </c>
      <c r="BD76" s="634">
        <f>Programme_2022!CK76*'Données de référence'!$D$3+Programme_2022!CL76*'Données de référence'!$D$2+Programme_2022!CM76*'Données de référence'!$D$4+Programme_2022!CN76</f>
        <v>0</v>
      </c>
      <c r="BE76" s="634">
        <f t="shared" si="100"/>
        <v>0</v>
      </c>
      <c r="BF76" s="634">
        <f>Programme_2022!CP76*'Données de référence'!$D$3+Programme_2022!CQ76*'Données de référence'!$D$2+Programme_2022!CR76*'Données de référence'!$D$4+Programme_2022!CS76</f>
        <v>0</v>
      </c>
      <c r="BG76" s="634">
        <f t="shared" si="101"/>
        <v>0</v>
      </c>
      <c r="BH76" s="634">
        <f>Programme_2022!CU76*'Données de référence'!$D$3+Programme_2022!CV76*'Données de référence'!$D$2+Programme_2022!CW76*'Données de référence'!$D$4+Programme_2022!CX76</f>
        <v>0</v>
      </c>
      <c r="BI76" s="634">
        <f t="shared" si="102"/>
        <v>0</v>
      </c>
      <c r="BJ76" s="634">
        <f>Programme_2022!CZ76*'Données de référence'!$D$3+Programme_2022!DA76*'Données de référence'!$D$2+Programme_2022!DB76*'Données de référence'!$D$4+Programme_2022!DC76</f>
        <v>0</v>
      </c>
      <c r="BK76" s="634">
        <f t="shared" si="103"/>
        <v>0</v>
      </c>
      <c r="BL76" s="636"/>
      <c r="BM76" s="636"/>
      <c r="BN76" s="636"/>
      <c r="BO76" s="636">
        <v>40000</v>
      </c>
      <c r="BP76" s="636"/>
      <c r="BQ76" s="623"/>
      <c r="BR76" s="623"/>
      <c r="BS76" s="623"/>
      <c r="BT76" s="623"/>
      <c r="BU76" s="623"/>
      <c r="BV76" s="624"/>
      <c r="BW76" s="624"/>
      <c r="BX76" s="624"/>
      <c r="BY76" s="624"/>
      <c r="BZ76" s="624"/>
      <c r="CA76" s="625"/>
      <c r="CB76" s="625"/>
      <c r="CC76" s="625"/>
      <c r="CD76" s="625"/>
      <c r="CE76" s="625"/>
      <c r="CF76" s="626"/>
      <c r="CG76" s="626"/>
      <c r="CH76" s="626"/>
      <c r="CI76" s="626"/>
      <c r="CJ76" s="626"/>
      <c r="CK76" s="627"/>
      <c r="CL76" s="627"/>
      <c r="CM76" s="627"/>
      <c r="CN76" s="627"/>
      <c r="CO76" s="627"/>
      <c r="CP76" s="628"/>
      <c r="CQ76" s="628"/>
      <c r="CR76" s="628"/>
      <c r="CS76" s="628"/>
      <c r="CT76" s="628"/>
      <c r="CU76" s="629"/>
      <c r="CV76" s="629"/>
      <c r="CW76" s="629"/>
      <c r="CX76" s="629"/>
      <c r="CY76" s="629"/>
      <c r="CZ76" s="630"/>
      <c r="DA76" s="630"/>
      <c r="DB76" s="630"/>
      <c r="DC76" s="630"/>
      <c r="DD76" s="630"/>
    </row>
    <row r="77" spans="1:108" s="335" customFormat="1" ht="25" customHeight="1" x14ac:dyDescent="0.3">
      <c r="A77" s="724">
        <v>32</v>
      </c>
      <c r="B77" s="751">
        <v>4</v>
      </c>
      <c r="C77" s="724" t="s">
        <v>454</v>
      </c>
      <c r="D77" s="724" t="s">
        <v>225</v>
      </c>
      <c r="E77" s="724" t="s">
        <v>458</v>
      </c>
      <c r="F77" s="642">
        <v>75</v>
      </c>
      <c r="G77" s="750"/>
      <c r="H77" s="750"/>
      <c r="I77" s="735" t="s">
        <v>461</v>
      </c>
      <c r="J77" s="735" t="s">
        <v>814</v>
      </c>
      <c r="K77" s="735" t="s">
        <v>1509</v>
      </c>
      <c r="L77" s="750" t="s">
        <v>276</v>
      </c>
      <c r="M77" s="750"/>
      <c r="N77" s="750" t="s">
        <v>115</v>
      </c>
      <c r="O77" s="529" t="s">
        <v>105</v>
      </c>
      <c r="P77" s="529"/>
      <c r="Q77" s="529"/>
      <c r="R77" s="529"/>
      <c r="S77" s="529" t="s">
        <v>298</v>
      </c>
      <c r="T77" s="529" t="s">
        <v>182</v>
      </c>
      <c r="U77" s="529"/>
      <c r="V77" s="529"/>
      <c r="W77" s="529"/>
      <c r="X77" s="529"/>
      <c r="Y77" s="529"/>
      <c r="Z77" s="529"/>
      <c r="AA77" s="597" t="s">
        <v>660</v>
      </c>
      <c r="AB77" s="529" t="s">
        <v>110</v>
      </c>
      <c r="AC77" s="641">
        <f t="shared" si="80"/>
        <v>36816</v>
      </c>
      <c r="AD77" s="641">
        <f t="shared" si="81"/>
        <v>36816</v>
      </c>
      <c r="AE77" s="641">
        <f t="shared" si="82"/>
        <v>0</v>
      </c>
      <c r="AF77" s="641">
        <f t="shared" si="83"/>
        <v>0</v>
      </c>
      <c r="AG77" s="641">
        <f t="shared" si="84"/>
        <v>36816</v>
      </c>
      <c r="AH77" s="641">
        <f t="shared" si="85"/>
        <v>0</v>
      </c>
      <c r="AI77" s="641">
        <f t="shared" si="86"/>
        <v>36816</v>
      </c>
      <c r="AJ77" s="641">
        <f t="shared" si="87"/>
        <v>0</v>
      </c>
      <c r="AK77" s="641">
        <f t="shared" si="88"/>
        <v>0</v>
      </c>
      <c r="AL77" s="641">
        <f t="shared" si="89"/>
        <v>0</v>
      </c>
      <c r="AM77" s="641">
        <f t="shared" si="90"/>
        <v>0</v>
      </c>
      <c r="AN77" s="641">
        <f t="shared" si="91"/>
        <v>0</v>
      </c>
      <c r="AO77" s="634">
        <f t="shared" si="92"/>
        <v>46020</v>
      </c>
      <c r="AP77" s="634">
        <f t="shared" si="93"/>
        <v>46020</v>
      </c>
      <c r="AQ77" s="634">
        <f t="shared" si="94"/>
        <v>0</v>
      </c>
      <c r="AR77" s="634">
        <f>Programme_2022!BL77*'Données de référence'!$B$3+Programme_2022!BM77*'Données de référence'!$B$2+Programme_2022!BN77*'Données de référence'!$B$4+Programme_2022!BO77</f>
        <v>46020</v>
      </c>
      <c r="AS77" s="634">
        <f t="shared" si="95"/>
        <v>0</v>
      </c>
      <c r="AT77" s="634">
        <f>Programme_2022!BQ77*'Données de référence'!$C$3+Programme_2022!BR77*'Données de référence'!$C$2+Programme_2022!BS77*'Données de référence'!$C$4+Programme_2022!BT77</f>
        <v>0</v>
      </c>
      <c r="AU77" s="634">
        <f t="shared" si="96"/>
        <v>0</v>
      </c>
      <c r="AV77" s="635">
        <f t="shared" si="130"/>
        <v>0</v>
      </c>
      <c r="AW77" s="635">
        <f t="shared" si="131"/>
        <v>0</v>
      </c>
      <c r="AX77" s="634">
        <f>Programme_2022!BV77*'Données de référence'!$D$3+Programme_2022!BW77*'Données de référence'!$D$2+Programme_2022!BX77*'Données de référence'!$D$4+Programme_2022!BY77</f>
        <v>0</v>
      </c>
      <c r="AY77" s="634">
        <f t="shared" si="97"/>
        <v>0</v>
      </c>
      <c r="AZ77" s="634">
        <f>Programme_2022!CA77*'Données de référence'!$D$3+Programme_2022!CB77*'Données de référence'!$D$2+Programme_2022!CC77*'Données de référence'!$D$4+Programme_2022!CD77</f>
        <v>0</v>
      </c>
      <c r="BA77" s="634">
        <f t="shared" si="98"/>
        <v>0</v>
      </c>
      <c r="BB77" s="634">
        <f>Programme_2022!CF77*'Données de référence'!$D$3+Programme_2022!CG77*'Données de référence'!$D$2+Programme_2022!CH77*'Données de référence'!$D$4+Programme_2022!CI77</f>
        <v>0</v>
      </c>
      <c r="BC77" s="634">
        <f t="shared" si="99"/>
        <v>0</v>
      </c>
      <c r="BD77" s="634">
        <f>Programme_2022!CK77*'Données de référence'!$D$3+Programme_2022!CL77*'Données de référence'!$D$2+Programme_2022!CM77*'Données de référence'!$D$4+Programme_2022!CN77</f>
        <v>0</v>
      </c>
      <c r="BE77" s="634">
        <f t="shared" si="100"/>
        <v>0</v>
      </c>
      <c r="BF77" s="634">
        <f>Programme_2022!CP77*'Données de référence'!$D$3+Programme_2022!CQ77*'Données de référence'!$D$2+Programme_2022!CR77*'Données de référence'!$D$4+Programme_2022!CS77</f>
        <v>0</v>
      </c>
      <c r="BG77" s="634">
        <f t="shared" si="101"/>
        <v>0</v>
      </c>
      <c r="BH77" s="634">
        <f>Programme_2022!CU77*'Données de référence'!$D$3+Programme_2022!CV77*'Données de référence'!$D$2+Programme_2022!CW77*'Données de référence'!$D$4+Programme_2022!CX77</f>
        <v>0</v>
      </c>
      <c r="BI77" s="634">
        <f t="shared" si="102"/>
        <v>0</v>
      </c>
      <c r="BJ77" s="634">
        <f>Programme_2022!CZ77*'Données de référence'!$D$3+Programme_2022!DA77*'Données de référence'!$D$2+Programme_2022!DB77*'Données de référence'!$D$4+Programme_2022!DC77</f>
        <v>0</v>
      </c>
      <c r="BK77" s="634">
        <f t="shared" si="103"/>
        <v>0</v>
      </c>
      <c r="BL77" s="636">
        <v>390</v>
      </c>
      <c r="BM77" s="636"/>
      <c r="BN77" s="636"/>
      <c r="BO77" s="636"/>
      <c r="BP77" s="636"/>
      <c r="BQ77" s="623"/>
      <c r="BR77" s="623"/>
      <c r="BS77" s="623"/>
      <c r="BT77" s="623"/>
      <c r="BU77" s="623"/>
      <c r="BV77" s="624"/>
      <c r="BW77" s="624"/>
      <c r="BX77" s="624"/>
      <c r="BY77" s="624"/>
      <c r="BZ77" s="624"/>
      <c r="CA77" s="625"/>
      <c r="CB77" s="625"/>
      <c r="CC77" s="625"/>
      <c r="CD77" s="625"/>
      <c r="CE77" s="625"/>
      <c r="CF77" s="626"/>
      <c r="CG77" s="626"/>
      <c r="CH77" s="626"/>
      <c r="CI77" s="626"/>
      <c r="CJ77" s="626"/>
      <c r="CK77" s="627"/>
      <c r="CL77" s="627"/>
      <c r="CM77" s="627"/>
      <c r="CN77" s="627"/>
      <c r="CO77" s="627"/>
      <c r="CP77" s="628"/>
      <c r="CQ77" s="628"/>
      <c r="CR77" s="628"/>
      <c r="CS77" s="628"/>
      <c r="CT77" s="628"/>
      <c r="CU77" s="629"/>
      <c r="CV77" s="629"/>
      <c r="CW77" s="629"/>
      <c r="CX77" s="629"/>
      <c r="CY77" s="629"/>
      <c r="CZ77" s="630"/>
      <c r="DA77" s="630"/>
      <c r="DB77" s="630"/>
      <c r="DC77" s="630"/>
      <c r="DD77" s="630"/>
    </row>
    <row r="78" spans="1:108" s="335" customFormat="1" ht="69.75" customHeight="1" x14ac:dyDescent="0.3">
      <c r="A78" s="642">
        <v>6</v>
      </c>
      <c r="B78" s="529">
        <v>4</v>
      </c>
      <c r="C78" s="642" t="s">
        <v>465</v>
      </c>
      <c r="D78" s="642" t="s">
        <v>170</v>
      </c>
      <c r="E78" s="642" t="s">
        <v>466</v>
      </c>
      <c r="F78" s="642">
        <v>76</v>
      </c>
      <c r="G78" s="529" t="s">
        <v>840</v>
      </c>
      <c r="H78" s="529"/>
      <c r="I78" s="565" t="s">
        <v>816</v>
      </c>
      <c r="J78" s="565" t="s">
        <v>1322</v>
      </c>
      <c r="K78" s="748" t="s">
        <v>1510</v>
      </c>
      <c r="L78" s="639" t="s">
        <v>103</v>
      </c>
      <c r="M78" s="639"/>
      <c r="N78" s="639" t="s">
        <v>104</v>
      </c>
      <c r="O78" s="529" t="s">
        <v>105</v>
      </c>
      <c r="P78" s="529"/>
      <c r="Q78" s="529"/>
      <c r="R78" s="529"/>
      <c r="S78" s="330" t="s">
        <v>155</v>
      </c>
      <c r="T78" s="633" t="s">
        <v>1207</v>
      </c>
      <c r="U78" s="529"/>
      <c r="V78" s="529"/>
      <c r="W78" s="529"/>
      <c r="X78" s="529"/>
      <c r="Y78" s="529"/>
      <c r="Z78" s="529"/>
      <c r="AA78" s="529" t="s">
        <v>126</v>
      </c>
      <c r="AB78" s="529" t="s">
        <v>1221</v>
      </c>
      <c r="AC78" s="641">
        <f t="shared" si="80"/>
        <v>113066.74</v>
      </c>
      <c r="AD78" s="641">
        <f t="shared" si="81"/>
        <v>10856</v>
      </c>
      <c r="AE78" s="641">
        <f t="shared" si="82"/>
        <v>58136.800000000003</v>
      </c>
      <c r="AF78" s="641">
        <f t="shared" si="83"/>
        <v>44073.94</v>
      </c>
      <c r="AG78" s="641">
        <f t="shared" si="84"/>
        <v>113066.74</v>
      </c>
      <c r="AH78" s="641">
        <f t="shared" si="85"/>
        <v>0</v>
      </c>
      <c r="AI78" s="641">
        <f t="shared" si="86"/>
        <v>10856</v>
      </c>
      <c r="AJ78" s="641">
        <f t="shared" si="87"/>
        <v>0</v>
      </c>
      <c r="AK78" s="641">
        <f t="shared" si="88"/>
        <v>58136.800000000003</v>
      </c>
      <c r="AL78" s="641">
        <f t="shared" si="89"/>
        <v>0</v>
      </c>
      <c r="AM78" s="641">
        <f t="shared" si="90"/>
        <v>44073.94</v>
      </c>
      <c r="AN78" s="641">
        <f t="shared" si="91"/>
        <v>0</v>
      </c>
      <c r="AO78" s="634">
        <f t="shared" si="92"/>
        <v>130314.94</v>
      </c>
      <c r="AP78" s="634">
        <f t="shared" si="93"/>
        <v>130314.94</v>
      </c>
      <c r="AQ78" s="634">
        <f t="shared" si="94"/>
        <v>0</v>
      </c>
      <c r="AR78" s="634">
        <f>Programme_2022!BL78*'Données de référence'!$B$3+Programme_2022!BM78*'Données de référence'!$B$2+Programme_2022!BN78*'Données de référence'!$B$4+Programme_2022!BO78</f>
        <v>13570</v>
      </c>
      <c r="AS78" s="634">
        <f t="shared" si="95"/>
        <v>0</v>
      </c>
      <c r="AT78" s="634">
        <f>Programme_2022!BQ78*'Données de référence'!$C$3+Programme_2022!BR78*'Données de référence'!$C$2+Programme_2022!BS78*'Données de référence'!$C$4+Programme_2022!BT78</f>
        <v>72671</v>
      </c>
      <c r="AU78" s="634">
        <f t="shared" si="96"/>
        <v>0</v>
      </c>
      <c r="AV78" s="635">
        <f t="shared" si="130"/>
        <v>44073.94</v>
      </c>
      <c r="AW78" s="635">
        <f t="shared" si="131"/>
        <v>0</v>
      </c>
      <c r="AX78" s="634">
        <f>Programme_2022!BV78*'Données de référence'!$D$3+Programme_2022!BW78*'Données de référence'!$D$2+Programme_2022!BX78*'Données de référence'!$D$4+Programme_2022!BY78</f>
        <v>5900</v>
      </c>
      <c r="AY78" s="634">
        <f t="shared" si="97"/>
        <v>0</v>
      </c>
      <c r="AZ78" s="634">
        <f>Programme_2022!CA78*'Données de référence'!$D$3+Programme_2022!CB78*'Données de référence'!$D$2+Programme_2022!CC78*'Données de référence'!$D$4+Programme_2022!CD78</f>
        <v>5900</v>
      </c>
      <c r="BA78" s="634">
        <f t="shared" si="98"/>
        <v>0</v>
      </c>
      <c r="BB78" s="634">
        <f>Programme_2022!CF78*'Données de référence'!$D$3+Programme_2022!CG78*'Données de référence'!$D$2+Programme_2022!CH78*'Données de référence'!$D$4+Programme_2022!CI78</f>
        <v>26600</v>
      </c>
      <c r="BC78" s="634">
        <f t="shared" si="99"/>
        <v>0</v>
      </c>
      <c r="BD78" s="634">
        <f>Programme_2022!CK78*'Données de référence'!$D$3+Programme_2022!CL78*'Données de référence'!$D$2+Programme_2022!CM78*'Données de référence'!$D$4+Programme_2022!CN78</f>
        <v>4040</v>
      </c>
      <c r="BE78" s="634">
        <f t="shared" si="100"/>
        <v>0</v>
      </c>
      <c r="BF78" s="634">
        <f>Programme_2022!CP78*'Données de référence'!$D$3+Programme_2022!CQ78*'Données de référence'!$D$2+Programme_2022!CR78*'Données de référence'!$D$4+Programme_2022!CS78</f>
        <v>0</v>
      </c>
      <c r="BG78" s="634">
        <f t="shared" si="101"/>
        <v>0</v>
      </c>
      <c r="BH78" s="634">
        <f>Programme_2022!CU78*'Données de référence'!$D$3+Programme_2022!CV78*'Données de référence'!$D$2+Programme_2022!CW78*'Données de référence'!$D$4+Programme_2022!CX78</f>
        <v>0</v>
      </c>
      <c r="BI78" s="634">
        <f t="shared" si="102"/>
        <v>0</v>
      </c>
      <c r="BJ78" s="634">
        <f>Programme_2022!CZ78*'Données de référence'!$D$3+Programme_2022!DA78*'Données de référence'!$D$2+Programme_2022!DB78*'Données de référence'!$D$4+Programme_2022!DC78</f>
        <v>0</v>
      </c>
      <c r="BK78" s="634">
        <f t="shared" si="103"/>
        <v>0</v>
      </c>
      <c r="BL78" s="636">
        <v>115</v>
      </c>
      <c r="BM78" s="636"/>
      <c r="BN78" s="636"/>
      <c r="BO78" s="636"/>
      <c r="BP78" s="636"/>
      <c r="BQ78" s="623">
        <v>400</v>
      </c>
      <c r="BR78" s="623">
        <v>300</v>
      </c>
      <c r="BS78" s="623"/>
      <c r="BT78" s="623">
        <v>2500</v>
      </c>
      <c r="BU78" s="623"/>
      <c r="BV78" s="624">
        <v>50</v>
      </c>
      <c r="BW78" s="624"/>
      <c r="BX78" s="624"/>
      <c r="BY78" s="624"/>
      <c r="BZ78" s="624"/>
      <c r="CA78" s="625">
        <v>50</v>
      </c>
      <c r="CB78" s="625"/>
      <c r="CC78" s="625"/>
      <c r="CD78" s="625"/>
      <c r="CE78" s="625"/>
      <c r="CF78" s="669">
        <v>200</v>
      </c>
      <c r="CG78" s="669"/>
      <c r="CH78" s="669"/>
      <c r="CI78" s="669">
        <v>3000</v>
      </c>
      <c r="CJ78" s="669"/>
      <c r="CK78" s="695">
        <v>30</v>
      </c>
      <c r="CL78" s="670"/>
      <c r="CM78" s="670"/>
      <c r="CN78" s="670">
        <v>500</v>
      </c>
      <c r="CO78" s="670"/>
      <c r="CP78" s="628"/>
      <c r="CQ78" s="628"/>
      <c r="CR78" s="628"/>
      <c r="CS78" s="628"/>
      <c r="CT78" s="628"/>
      <c r="CU78" s="629"/>
      <c r="CV78" s="629"/>
      <c r="CW78" s="629"/>
      <c r="CX78" s="629"/>
      <c r="CY78" s="629"/>
      <c r="CZ78" s="630"/>
      <c r="DA78" s="630"/>
      <c r="DB78" s="630"/>
      <c r="DC78" s="630"/>
      <c r="DD78" s="630"/>
    </row>
    <row r="79" spans="1:108" s="335" customFormat="1" ht="57.75" customHeight="1" x14ac:dyDescent="0.3">
      <c r="A79" s="642">
        <v>36</v>
      </c>
      <c r="B79" s="529">
        <v>4</v>
      </c>
      <c r="C79" s="642" t="s">
        <v>471</v>
      </c>
      <c r="D79" s="642" t="s">
        <v>170</v>
      </c>
      <c r="E79" s="642" t="s">
        <v>472</v>
      </c>
      <c r="F79" s="642">
        <v>77</v>
      </c>
      <c r="G79" s="529"/>
      <c r="H79" s="529"/>
      <c r="I79" s="565" t="s">
        <v>473</v>
      </c>
      <c r="J79" s="561" t="s">
        <v>474</v>
      </c>
      <c r="K79" s="565" t="s">
        <v>1475</v>
      </c>
      <c r="L79" s="639" t="s">
        <v>103</v>
      </c>
      <c r="M79" s="639"/>
      <c r="N79" s="639" t="s">
        <v>104</v>
      </c>
      <c r="O79" s="529"/>
      <c r="P79" s="529"/>
      <c r="Q79" s="529"/>
      <c r="R79" s="529"/>
      <c r="S79" s="529" t="s">
        <v>107</v>
      </c>
      <c r="T79" s="529" t="s">
        <v>889</v>
      </c>
      <c r="U79" s="529" t="s">
        <v>393</v>
      </c>
      <c r="V79" s="529" t="s">
        <v>182</v>
      </c>
      <c r="W79" s="529" t="s">
        <v>306</v>
      </c>
      <c r="X79" s="529" t="s">
        <v>182</v>
      </c>
      <c r="Y79" s="529"/>
      <c r="Z79" s="529"/>
      <c r="AA79" s="529" t="s">
        <v>477</v>
      </c>
      <c r="AB79" s="529" t="s">
        <v>1221</v>
      </c>
      <c r="AC79" s="641">
        <f t="shared" si="80"/>
        <v>83116.52</v>
      </c>
      <c r="AD79" s="641">
        <f t="shared" si="81"/>
        <v>5664</v>
      </c>
      <c r="AE79" s="641">
        <f t="shared" si="82"/>
        <v>21456.600000000002</v>
      </c>
      <c r="AF79" s="641">
        <f t="shared" si="83"/>
        <v>55995.92</v>
      </c>
      <c r="AG79" s="641">
        <f t="shared" si="84"/>
        <v>83116.52</v>
      </c>
      <c r="AH79" s="641">
        <f t="shared" si="85"/>
        <v>0</v>
      </c>
      <c r="AI79" s="641">
        <f t="shared" si="86"/>
        <v>5664</v>
      </c>
      <c r="AJ79" s="641">
        <f t="shared" si="87"/>
        <v>0</v>
      </c>
      <c r="AK79" s="641">
        <f t="shared" si="88"/>
        <v>21456.600000000002</v>
      </c>
      <c r="AL79" s="641">
        <f t="shared" si="89"/>
        <v>0</v>
      </c>
      <c r="AM79" s="641">
        <f t="shared" si="90"/>
        <v>55995.92</v>
      </c>
      <c r="AN79" s="641">
        <f t="shared" si="91"/>
        <v>0</v>
      </c>
      <c r="AO79" s="634">
        <f t="shared" si="92"/>
        <v>89896.67</v>
      </c>
      <c r="AP79" s="634">
        <f t="shared" si="93"/>
        <v>89896.67</v>
      </c>
      <c r="AQ79" s="634">
        <f t="shared" si="94"/>
        <v>0</v>
      </c>
      <c r="AR79" s="634">
        <f>Programme_2022!BL79*'Données de référence'!$B$3+Programme_2022!BM79*'Données de référence'!$B$2+Programme_2022!BN79*'Données de référence'!$B$4+Programme_2022!BO79</f>
        <v>7080</v>
      </c>
      <c r="AS79" s="634">
        <f t="shared" si="95"/>
        <v>0</v>
      </c>
      <c r="AT79" s="634">
        <f>Programme_2022!BQ79*'Données de référence'!$C$3+Programme_2022!BR79*'Données de référence'!$C$2+Programme_2022!BS79*'Données de référence'!$C$4+Programme_2022!BT79</f>
        <v>26820.75</v>
      </c>
      <c r="AU79" s="634">
        <f t="shared" si="96"/>
        <v>0</v>
      </c>
      <c r="AV79" s="635">
        <f t="shared" si="130"/>
        <v>55995.92</v>
      </c>
      <c r="AW79" s="635">
        <f t="shared" si="131"/>
        <v>0</v>
      </c>
      <c r="AX79" s="634">
        <f>Programme_2022!BV79*'Données de référence'!$D$3+Programme_2022!BW79*'Données de référence'!$D$2+Programme_2022!BX79*'Données de référence'!$D$4+Programme_2022!BY79</f>
        <v>0</v>
      </c>
      <c r="AY79" s="634">
        <f t="shared" si="97"/>
        <v>0</v>
      </c>
      <c r="AZ79" s="634">
        <f>Programme_2022!CA79*'Données de référence'!$D$3+Programme_2022!CB79*'Données de référence'!$D$2+Programme_2022!CC79*'Données de référence'!$D$4+Programme_2022!CD79</f>
        <v>4720</v>
      </c>
      <c r="BA79" s="634">
        <f t="shared" si="98"/>
        <v>0</v>
      </c>
      <c r="BB79" s="634">
        <f>Programme_2022!CF79*'Données de référence'!$D$3+Programme_2022!CG79*'Données de référence'!$D$2+Programme_2022!CH79*'Données de référence'!$D$4+Programme_2022!CI79</f>
        <v>6790</v>
      </c>
      <c r="BC79" s="634">
        <f t="shared" si="99"/>
        <v>0</v>
      </c>
      <c r="BD79" s="634">
        <f>Programme_2022!CK79*'Données de référence'!$D$3+Programme_2022!CL79*'Données de référence'!$D$2+Programme_2022!CM79*'Données de référence'!$D$4+Programme_2022!CN79</f>
        <v>2360</v>
      </c>
      <c r="BE79" s="634">
        <f t="shared" si="100"/>
        <v>0</v>
      </c>
      <c r="BF79" s="634">
        <f>Programme_2022!CP79*'Données de référence'!$D$3+Programme_2022!CQ79*'Données de référence'!$D$2+Programme_2022!CR79*'Données de référence'!$D$4+Programme_2022!CS79</f>
        <v>0</v>
      </c>
      <c r="BG79" s="634">
        <f t="shared" si="101"/>
        <v>0</v>
      </c>
      <c r="BH79" s="634">
        <f>Programme_2022!CU79*'Données de référence'!$D$3+Programme_2022!CV79*'Données de référence'!$D$2+Programme_2022!CW79*'Données de référence'!$D$4+Programme_2022!CX79</f>
        <v>0</v>
      </c>
      <c r="BI79" s="634">
        <f t="shared" si="102"/>
        <v>0</v>
      </c>
      <c r="BJ79" s="634">
        <f>Programme_2022!CZ79*'Données de référence'!$D$3+Programme_2022!DA79*'Données de référence'!$D$2+Programme_2022!DB79*'Données de référence'!$D$4+Programme_2022!DC79</f>
        <v>40050</v>
      </c>
      <c r="BK79" s="634">
        <f t="shared" si="103"/>
        <v>0</v>
      </c>
      <c r="BL79" s="636">
        <v>60</v>
      </c>
      <c r="BM79" s="636"/>
      <c r="BN79" s="636"/>
      <c r="BO79" s="636"/>
      <c r="BP79" s="636"/>
      <c r="BQ79" s="623">
        <v>200</v>
      </c>
      <c r="BR79" s="623">
        <v>75</v>
      </c>
      <c r="BS79" s="623"/>
      <c r="BT79" s="623">
        <v>1012</v>
      </c>
      <c r="BU79" s="623"/>
      <c r="BV79" s="624"/>
      <c r="BW79" s="624"/>
      <c r="BX79" s="624"/>
      <c r="BY79" s="624"/>
      <c r="BZ79" s="624"/>
      <c r="CA79" s="625">
        <v>40</v>
      </c>
      <c r="CB79" s="625"/>
      <c r="CC79" s="625"/>
      <c r="CD79" s="625"/>
      <c r="CE79" s="625"/>
      <c r="CF79" s="669">
        <v>50</v>
      </c>
      <c r="CG79" s="669"/>
      <c r="CH79" s="669">
        <v>10</v>
      </c>
      <c r="CI79" s="669"/>
      <c r="CJ79" s="669"/>
      <c r="CK79" s="670">
        <v>20</v>
      </c>
      <c r="CL79" s="670"/>
      <c r="CM79" s="670"/>
      <c r="CN79" s="670"/>
      <c r="CO79" s="670"/>
      <c r="CP79" s="628"/>
      <c r="CQ79" s="628"/>
      <c r="CR79" s="628"/>
      <c r="CS79" s="628"/>
      <c r="CT79" s="628"/>
      <c r="CU79" s="629"/>
      <c r="CV79" s="629"/>
      <c r="CW79" s="629"/>
      <c r="CX79" s="629"/>
      <c r="CY79" s="629"/>
      <c r="CZ79" s="630"/>
      <c r="DA79" s="630"/>
      <c r="DB79" s="630">
        <v>450</v>
      </c>
      <c r="DC79" s="630"/>
      <c r="DD79" s="630"/>
    </row>
    <row r="80" spans="1:108" s="335" customFormat="1" ht="43.5" customHeight="1" x14ac:dyDescent="0.3">
      <c r="A80" s="642">
        <v>36</v>
      </c>
      <c r="B80" s="632">
        <v>4</v>
      </c>
      <c r="C80" s="642" t="s">
        <v>471</v>
      </c>
      <c r="D80" s="642" t="s">
        <v>170</v>
      </c>
      <c r="E80" s="642" t="s">
        <v>472</v>
      </c>
      <c r="F80" s="642">
        <v>78</v>
      </c>
      <c r="G80" s="529"/>
      <c r="H80" s="529"/>
      <c r="I80" s="565" t="s">
        <v>478</v>
      </c>
      <c r="J80" s="565" t="s">
        <v>479</v>
      </c>
      <c r="K80" s="749" t="s">
        <v>1474</v>
      </c>
      <c r="L80" s="639" t="s">
        <v>103</v>
      </c>
      <c r="M80" s="639"/>
      <c r="N80" s="639" t="s">
        <v>104</v>
      </c>
      <c r="O80" s="529"/>
      <c r="P80" s="529"/>
      <c r="Q80" s="529"/>
      <c r="R80" s="529"/>
      <c r="S80" s="529" t="s">
        <v>825</v>
      </c>
      <c r="T80" s="529" t="s">
        <v>182</v>
      </c>
      <c r="U80" s="330" t="s">
        <v>298</v>
      </c>
      <c r="V80" s="529" t="s">
        <v>182</v>
      </c>
      <c r="W80" s="529"/>
      <c r="X80" s="529"/>
      <c r="Y80" s="529"/>
      <c r="Z80" s="529"/>
      <c r="AA80" s="529" t="s">
        <v>477</v>
      </c>
      <c r="AB80" s="529" t="s">
        <v>143</v>
      </c>
      <c r="AC80" s="641">
        <f t="shared" ref="AC80" si="132">AD80+AE80+AF80</f>
        <v>79549.099999999991</v>
      </c>
      <c r="AD80" s="641">
        <f t="shared" ref="AD80" si="133">AI80+AJ80</f>
        <v>0</v>
      </c>
      <c r="AE80" s="641">
        <f t="shared" ref="AE80" si="134">AK80+AL80</f>
        <v>0</v>
      </c>
      <c r="AF80" s="641">
        <f t="shared" ref="AF80" si="135">(AM80+AN80)</f>
        <v>79549.099999999991</v>
      </c>
      <c r="AG80" s="641">
        <f t="shared" ref="AG80:AH80" si="136">AI80+AK80+AM80</f>
        <v>79549.099999999991</v>
      </c>
      <c r="AH80" s="641">
        <f t="shared" si="136"/>
        <v>0</v>
      </c>
      <c r="AI80" s="641">
        <f>0.8*AR80</f>
        <v>0</v>
      </c>
      <c r="AJ80" s="641">
        <f t="shared" ref="AJ80:AL80" si="137">0.8*AS80</f>
        <v>0</v>
      </c>
      <c r="AK80" s="641">
        <f t="shared" si="137"/>
        <v>0</v>
      </c>
      <c r="AL80" s="641">
        <f t="shared" si="137"/>
        <v>0</v>
      </c>
      <c r="AM80" s="641">
        <f t="shared" ref="AM80:AN80" si="138">AV80</f>
        <v>79549.099999999991</v>
      </c>
      <c r="AN80" s="641">
        <f t="shared" si="138"/>
        <v>0</v>
      </c>
      <c r="AO80" s="634">
        <f t="shared" ref="AO80" si="139">AP80+AQ80</f>
        <v>79549.099999999991</v>
      </c>
      <c r="AP80" s="634">
        <f t="shared" ref="AP80:AQ80" si="140">AR80+AT80+AV80</f>
        <v>79549.099999999991</v>
      </c>
      <c r="AQ80" s="634">
        <f t="shared" si="140"/>
        <v>0</v>
      </c>
      <c r="AR80" s="634">
        <f>Programme_2022!BL80*'Données de référence'!$B$3+Programme_2022!BM80*'Données de référence'!$B$2+Programme_2022!BN80*'Données de référence'!$B$4+Programme_2022!BO80</f>
        <v>0</v>
      </c>
      <c r="AS80" s="634">
        <f t="shared" ref="AS80" si="141">BP80</f>
        <v>0</v>
      </c>
      <c r="AT80" s="634">
        <f>Programme_2022!BQ80*'Données de référence'!$C$3+Programme_2022!BR80*'Données de référence'!$C$2+Programme_2022!BS80*'Données de référence'!$C$4+Programme_2022!BT80</f>
        <v>0</v>
      </c>
      <c r="AU80" s="634">
        <f t="shared" ref="AU80" si="142">BU80</f>
        <v>0</v>
      </c>
      <c r="AV80" s="635">
        <f t="shared" si="130"/>
        <v>79549.099999999991</v>
      </c>
      <c r="AW80" s="635">
        <f t="shared" si="131"/>
        <v>0</v>
      </c>
      <c r="AX80" s="634">
        <f>Programme_2022!BV80*'Données de référence'!$D$3+Programme_2022!BW80*'Données de référence'!$D$2+Programme_2022!BX80*'Données de référence'!$D$4+Programme_2022!BY80</f>
        <v>0</v>
      </c>
      <c r="AY80" s="634">
        <f t="shared" ref="AY80" si="143">BZ80</f>
        <v>0</v>
      </c>
      <c r="AZ80" s="634">
        <f>Programme_2022!CA80*'Données de référence'!$D$3+Programme_2022!CB80*'Données de référence'!$D$2+Programme_2022!CC80*'Données de référence'!$D$4+Programme_2022!CD80</f>
        <v>0</v>
      </c>
      <c r="BA80" s="634">
        <f t="shared" ref="BA80" si="144">CE80</f>
        <v>0</v>
      </c>
      <c r="BB80" s="634">
        <f>Programme_2022!CF80*'Données de référence'!$D$3+Programme_2022!CG80*'Données de référence'!$D$2+Programme_2022!CH80*'Données de référence'!$D$4+Programme_2022!CI80</f>
        <v>0</v>
      </c>
      <c r="BC80" s="634">
        <f t="shared" ref="BC80" si="145">CJ80</f>
        <v>0</v>
      </c>
      <c r="BD80" s="634">
        <f>Programme_2022!CK80*'Données de référence'!$D$3+Programme_2022!CL80*'Données de référence'!$D$2+Programme_2022!CM80*'Données de référence'!$D$4+Programme_2022!CN80</f>
        <v>0</v>
      </c>
      <c r="BE80" s="634">
        <f t="shared" ref="BE80" si="146">CO80</f>
        <v>0</v>
      </c>
      <c r="BF80" s="634">
        <f>Programme_2022!CP80*'Données de référence'!$D$3+Programme_2022!CQ80*'Données de référence'!$D$2+Programme_2022!CR80*'Données de référence'!$D$4+Programme_2022!CS80</f>
        <v>0</v>
      </c>
      <c r="BG80" s="634">
        <f t="shared" ref="BG80" si="147">CT80</f>
        <v>0</v>
      </c>
      <c r="BH80" s="634">
        <f>Programme_2022!CU80*'Données de référence'!$D$3+Programme_2022!CV80*'Données de référence'!$D$2+Programme_2022!CW80*'Données de référence'!$D$4+Programme_2022!CX80</f>
        <v>0</v>
      </c>
      <c r="BI80" s="634">
        <f t="shared" ref="BI80" si="148">CY80</f>
        <v>0</v>
      </c>
      <c r="BJ80" s="634">
        <f>Programme_2022!CZ80*'Données de référence'!$D$3+Programme_2022!DA80*'Données de référence'!$D$2+Programme_2022!DB80*'Données de référence'!$D$4+Programme_2022!DC80</f>
        <v>76600</v>
      </c>
      <c r="BK80" s="634">
        <f t="shared" ref="BK80" si="149">DD80</f>
        <v>0</v>
      </c>
      <c r="BL80" s="636"/>
      <c r="BM80" s="636"/>
      <c r="BN80" s="636"/>
      <c r="BO80" s="636"/>
      <c r="BP80" s="636"/>
      <c r="BQ80" s="623"/>
      <c r="BR80" s="623"/>
      <c r="BS80" s="623"/>
      <c r="BT80" s="623"/>
      <c r="BU80" s="623"/>
      <c r="BV80" s="624"/>
      <c r="BW80" s="624"/>
      <c r="BX80" s="624"/>
      <c r="BY80" s="624"/>
      <c r="BZ80" s="624"/>
      <c r="CA80" s="625"/>
      <c r="CB80" s="625"/>
      <c r="CC80" s="625"/>
      <c r="CD80" s="625"/>
      <c r="CE80" s="625"/>
      <c r="CF80" s="626"/>
      <c r="CG80" s="626"/>
      <c r="CH80" s="626"/>
      <c r="CI80" s="626"/>
      <c r="CJ80" s="626"/>
      <c r="CK80" s="627"/>
      <c r="CL80" s="627"/>
      <c r="CM80" s="627"/>
      <c r="CN80" s="627"/>
      <c r="CO80" s="627"/>
      <c r="CP80" s="628"/>
      <c r="CQ80" s="628"/>
      <c r="CR80" s="628"/>
      <c r="CS80" s="628"/>
      <c r="CT80" s="628"/>
      <c r="CU80" s="629"/>
      <c r="CV80" s="629"/>
      <c r="CW80" s="629"/>
      <c r="CX80" s="629"/>
      <c r="CY80" s="629"/>
      <c r="CZ80" s="630"/>
      <c r="DA80" s="630"/>
      <c r="DB80" s="630"/>
      <c r="DC80" s="630">
        <v>76600</v>
      </c>
      <c r="DD80" s="630"/>
    </row>
    <row r="81" spans="1:108" ht="28.5" customHeight="1" x14ac:dyDescent="0.3">
      <c r="A81" s="603"/>
      <c r="B81" s="603"/>
      <c r="C81" s="603"/>
      <c r="D81" s="603"/>
      <c r="E81" s="603"/>
      <c r="F81" s="603"/>
      <c r="G81" s="603"/>
      <c r="H81" s="603"/>
      <c r="I81" s="603"/>
      <c r="J81" s="603"/>
      <c r="K81" s="603" t="s">
        <v>826</v>
      </c>
      <c r="L81" s="478"/>
      <c r="M81" s="603"/>
      <c r="N81" s="478"/>
      <c r="O81" s="603"/>
      <c r="P81" s="603"/>
      <c r="Q81" s="603"/>
      <c r="R81" s="603"/>
      <c r="S81" s="603"/>
      <c r="T81" s="603"/>
      <c r="U81" s="603"/>
      <c r="V81" s="603"/>
      <c r="W81" s="603"/>
      <c r="X81" s="603"/>
      <c r="Y81" s="603"/>
      <c r="Z81" s="603"/>
      <c r="AA81" s="603"/>
      <c r="AB81" s="603"/>
      <c r="AC81" s="604">
        <f>SUM(AC2:AC80)</f>
        <v>5050000.7984999977</v>
      </c>
      <c r="AD81" s="604">
        <f>SUM(AD2:AD80)</f>
        <v>1026000</v>
      </c>
      <c r="AE81" s="604">
        <f>SUM(AE2:AE80)</f>
        <v>553000.43999999994</v>
      </c>
      <c r="AF81" s="604">
        <f>SUBTOTAL(9,AF2:AF80)</f>
        <v>3471000.358500001</v>
      </c>
      <c r="AG81" s="605">
        <f t="shared" ref="AG81:BL81" si="150">SUM(AG2:AG80)</f>
        <v>4638270.3984999983</v>
      </c>
      <c r="AH81" s="605">
        <f t="shared" si="150"/>
        <v>387221.8</v>
      </c>
      <c r="AI81" s="605">
        <f t="shared" si="150"/>
        <v>856000</v>
      </c>
      <c r="AJ81" s="605">
        <f t="shared" si="150"/>
        <v>170000</v>
      </c>
      <c r="AK81" s="605">
        <f t="shared" si="150"/>
        <v>509000.43999999994</v>
      </c>
      <c r="AL81" s="605">
        <f t="shared" si="150"/>
        <v>44000</v>
      </c>
      <c r="AM81" s="605">
        <f t="shared" si="150"/>
        <v>3297778.5585000012</v>
      </c>
      <c r="AN81" s="605">
        <f t="shared" si="150"/>
        <v>173221.8</v>
      </c>
      <c r="AO81" s="480">
        <f t="shared" si="150"/>
        <v>5434750.908499999</v>
      </c>
      <c r="AP81" s="480">
        <f t="shared" si="150"/>
        <v>4994029.1084999992</v>
      </c>
      <c r="AQ81" s="480">
        <f t="shared" si="150"/>
        <v>440721.8</v>
      </c>
      <c r="AR81" s="480">
        <f t="shared" si="150"/>
        <v>1060000</v>
      </c>
      <c r="AS81" s="480">
        <f t="shared" si="150"/>
        <v>212500</v>
      </c>
      <c r="AT81" s="480">
        <f t="shared" si="150"/>
        <v>636250.55000000005</v>
      </c>
      <c r="AU81" s="480">
        <f t="shared" si="150"/>
        <v>55000</v>
      </c>
      <c r="AV81" s="601">
        <f t="shared" si="150"/>
        <v>3297778.5585000012</v>
      </c>
      <c r="AW81" s="601">
        <f t="shared" si="150"/>
        <v>173221.8</v>
      </c>
      <c r="AX81" s="480">
        <f t="shared" si="150"/>
        <v>397412</v>
      </c>
      <c r="AY81" s="480">
        <f t="shared" si="150"/>
        <v>0</v>
      </c>
      <c r="AZ81" s="480">
        <f t="shared" si="150"/>
        <v>810285</v>
      </c>
      <c r="BA81" s="480">
        <f t="shared" si="150"/>
        <v>160000</v>
      </c>
      <c r="BB81" s="480">
        <f t="shared" si="150"/>
        <v>1209213</v>
      </c>
      <c r="BC81" s="480">
        <f t="shared" si="150"/>
        <v>6800</v>
      </c>
      <c r="BD81" s="480">
        <f t="shared" si="150"/>
        <v>166270</v>
      </c>
      <c r="BE81" s="480">
        <f t="shared" si="150"/>
        <v>0</v>
      </c>
      <c r="BF81" s="480">
        <f t="shared" si="150"/>
        <v>23984</v>
      </c>
      <c r="BG81" s="480">
        <f t="shared" si="150"/>
        <v>0</v>
      </c>
      <c r="BH81" s="480">
        <f t="shared" si="150"/>
        <v>140660</v>
      </c>
      <c r="BI81" s="480">
        <f t="shared" si="150"/>
        <v>0</v>
      </c>
      <c r="BJ81" s="480">
        <f t="shared" si="150"/>
        <v>427697</v>
      </c>
      <c r="BK81" s="480">
        <f t="shared" si="150"/>
        <v>0</v>
      </c>
      <c r="BL81" s="481">
        <f t="shared" si="150"/>
        <v>4631</v>
      </c>
      <c r="BM81" s="481">
        <f t="shared" ref="BM81:CR81" si="151">SUM(BM2:BM80)</f>
        <v>0</v>
      </c>
      <c r="BN81" s="481">
        <f t="shared" si="151"/>
        <v>4671</v>
      </c>
      <c r="BO81" s="481">
        <f t="shared" si="151"/>
        <v>102500</v>
      </c>
      <c r="BP81" s="481">
        <f t="shared" si="151"/>
        <v>212500</v>
      </c>
      <c r="BQ81" s="469">
        <f t="shared" si="151"/>
        <v>3405</v>
      </c>
      <c r="BR81" s="469">
        <f t="shared" si="151"/>
        <v>1875</v>
      </c>
      <c r="BS81" s="469">
        <f t="shared" si="151"/>
        <v>1470</v>
      </c>
      <c r="BT81" s="469">
        <f t="shared" si="151"/>
        <v>36512</v>
      </c>
      <c r="BU81" s="469">
        <f t="shared" si="151"/>
        <v>55000</v>
      </c>
      <c r="BV81" s="606">
        <f t="shared" si="151"/>
        <v>3334</v>
      </c>
      <c r="BW81" s="606">
        <f t="shared" si="151"/>
        <v>0</v>
      </c>
      <c r="BX81" s="606">
        <f t="shared" si="151"/>
        <v>0</v>
      </c>
      <c r="BY81" s="606">
        <f t="shared" si="151"/>
        <v>4000</v>
      </c>
      <c r="BZ81" s="606">
        <f t="shared" si="151"/>
        <v>0</v>
      </c>
      <c r="CA81" s="607">
        <f t="shared" si="151"/>
        <v>4190</v>
      </c>
      <c r="CB81" s="607">
        <f t="shared" si="151"/>
        <v>15</v>
      </c>
      <c r="CC81" s="607">
        <f t="shared" si="151"/>
        <v>1365</v>
      </c>
      <c r="CD81" s="607">
        <f t="shared" si="151"/>
        <v>191500</v>
      </c>
      <c r="CE81" s="607">
        <f t="shared" si="151"/>
        <v>160000</v>
      </c>
      <c r="CF81" s="608">
        <f t="shared" si="151"/>
        <v>5653</v>
      </c>
      <c r="CG81" s="608">
        <f t="shared" si="151"/>
        <v>0</v>
      </c>
      <c r="CH81" s="608">
        <f t="shared" si="151"/>
        <v>3631</v>
      </c>
      <c r="CI81" s="608">
        <f t="shared" si="151"/>
        <v>219000</v>
      </c>
      <c r="CJ81" s="608">
        <f t="shared" si="151"/>
        <v>6800</v>
      </c>
      <c r="CK81" s="609">
        <f t="shared" si="151"/>
        <v>350</v>
      </c>
      <c r="CL81" s="609">
        <f t="shared" si="151"/>
        <v>0</v>
      </c>
      <c r="CM81" s="609">
        <f t="shared" si="151"/>
        <v>1230</v>
      </c>
      <c r="CN81" s="609">
        <f t="shared" si="151"/>
        <v>15500</v>
      </c>
      <c r="CO81" s="609">
        <f t="shared" si="151"/>
        <v>0</v>
      </c>
      <c r="CP81" s="610">
        <f t="shared" si="151"/>
        <v>158</v>
      </c>
      <c r="CQ81" s="610">
        <f t="shared" si="151"/>
        <v>0</v>
      </c>
      <c r="CR81" s="610">
        <f t="shared" si="151"/>
        <v>60</v>
      </c>
      <c r="CS81" s="610">
        <f t="shared" ref="CS81:DD81" si="152">SUM(CS2:CS80)</f>
        <v>0</v>
      </c>
      <c r="CT81" s="610">
        <f t="shared" si="152"/>
        <v>0</v>
      </c>
      <c r="CU81" s="611">
        <f t="shared" si="152"/>
        <v>440</v>
      </c>
      <c r="CV81" s="611">
        <f t="shared" si="152"/>
        <v>0</v>
      </c>
      <c r="CW81" s="611">
        <f t="shared" si="152"/>
        <v>660</v>
      </c>
      <c r="CX81" s="611">
        <f t="shared" si="152"/>
        <v>30000</v>
      </c>
      <c r="CY81" s="611">
        <f t="shared" si="152"/>
        <v>0</v>
      </c>
      <c r="CZ81" s="612">
        <f t="shared" si="152"/>
        <v>0</v>
      </c>
      <c r="DA81" s="612">
        <f t="shared" si="152"/>
        <v>1185</v>
      </c>
      <c r="DB81" s="612">
        <f t="shared" si="152"/>
        <v>1330</v>
      </c>
      <c r="DC81" s="612">
        <f t="shared" si="152"/>
        <v>81807</v>
      </c>
      <c r="DD81" s="612">
        <f t="shared" si="152"/>
        <v>0</v>
      </c>
    </row>
    <row r="82" spans="1:108" ht="15.75" customHeight="1" x14ac:dyDescent="0.3">
      <c r="N82" s="761"/>
      <c r="O82" s="305"/>
      <c r="P82" s="305"/>
      <c r="Q82" s="305"/>
      <c r="R82" s="305"/>
      <c r="S82" s="306"/>
      <c r="W82" s="307"/>
      <c r="AA82" s="308"/>
      <c r="AB82" s="309"/>
      <c r="AC82" s="671">
        <f>AC83/AC84</f>
        <v>1.5811881142677648E-7</v>
      </c>
      <c r="AD82" s="671">
        <f>AD83/AD84</f>
        <v>0</v>
      </c>
      <c r="AE82" s="671">
        <f>AE83/AE84</f>
        <v>8.7128712860221906E-7</v>
      </c>
      <c r="AF82" s="671">
        <f>AF83/AF84</f>
        <v>1.0141442744575093E-7</v>
      </c>
      <c r="AG82" s="310"/>
      <c r="AH82" s="311"/>
      <c r="AI82" s="312"/>
      <c r="AJ82" s="313"/>
      <c r="AK82" s="312"/>
      <c r="AL82" s="313"/>
      <c r="AM82" s="314"/>
      <c r="AN82" s="308"/>
      <c r="AR82" s="315"/>
      <c r="AZ82" s="587"/>
      <c r="BB82" s="587"/>
      <c r="BD82" s="587"/>
      <c r="BF82" s="587"/>
      <c r="BH82" s="587"/>
      <c r="BL82" s="316">
        <f>(BL81+BM81+BN81)/1500</f>
        <v>6.2013333333333334</v>
      </c>
      <c r="BO82" s="316">
        <f>0.8*BO81</f>
        <v>82000</v>
      </c>
      <c r="BQ82" s="316">
        <f>(BQ81+BR81+BS81)/1500</f>
        <v>4.5</v>
      </c>
      <c r="BT82" s="316">
        <f>0.8*BT81</f>
        <v>29209.600000000002</v>
      </c>
      <c r="BV82" s="316">
        <f>(BV81+BW81+BX81+CA81+CB81+CC81+CZ81+DA81+DB81)/1500</f>
        <v>7.6126666666666667</v>
      </c>
      <c r="BY82" s="317">
        <f>BY81+CD81+DC81</f>
        <v>277307</v>
      </c>
    </row>
    <row r="83" spans="1:108" ht="20.25" customHeight="1" x14ac:dyDescent="0.3">
      <c r="O83" s="305"/>
      <c r="P83" s="305"/>
      <c r="Q83" s="305"/>
      <c r="R83" s="305"/>
      <c r="S83" s="306"/>
      <c r="AA83" s="484"/>
      <c r="AB83" s="543" t="s">
        <v>1323</v>
      </c>
      <c r="AC83" s="544">
        <f>AC81-AC85</f>
        <v>0.79849999770522118</v>
      </c>
      <c r="AD83" s="544">
        <f t="shared" ref="AD83:AF83" si="153">AD81-AD85</f>
        <v>0</v>
      </c>
      <c r="AE83" s="544">
        <f t="shared" si="153"/>
        <v>0.43999999994412065</v>
      </c>
      <c r="AF83" s="544">
        <f t="shared" si="153"/>
        <v>0.35850000102072954</v>
      </c>
      <c r="AG83" s="319"/>
      <c r="AH83" s="308"/>
      <c r="AI83" s="308"/>
      <c r="AJ83" s="308"/>
      <c r="AK83" s="308"/>
      <c r="AL83" s="308"/>
      <c r="AM83" s="308"/>
      <c r="AN83" s="308"/>
      <c r="BL83" s="316" t="s">
        <v>833</v>
      </c>
      <c r="BO83" s="316" t="s">
        <v>834</v>
      </c>
      <c r="BQ83" s="316" t="s">
        <v>833</v>
      </c>
      <c r="BT83" s="316" t="s">
        <v>834</v>
      </c>
      <c r="BV83" s="317" t="s">
        <v>833</v>
      </c>
      <c r="BY83" s="316" t="s">
        <v>834</v>
      </c>
    </row>
    <row r="84" spans="1:108" ht="43.5" customHeight="1" x14ac:dyDescent="0.3">
      <c r="N84" s="761"/>
      <c r="O84" s="305"/>
      <c r="P84" s="305"/>
      <c r="Q84" s="305"/>
      <c r="R84" s="305"/>
      <c r="S84" s="306"/>
      <c r="Z84" s="600"/>
      <c r="AA84" s="784" t="s">
        <v>1324</v>
      </c>
      <c r="AB84" s="784"/>
      <c r="AC84" s="720">
        <v>5050000</v>
      </c>
      <c r="AD84" s="720">
        <f>0.2*AC84</f>
        <v>1010000</v>
      </c>
      <c r="AE84" s="720">
        <f>0.1*AC84</f>
        <v>505000</v>
      </c>
      <c r="AF84" s="720">
        <f>0.7*AC84</f>
        <v>3535000</v>
      </c>
      <c r="AG84" s="671"/>
      <c r="BL84" s="292">
        <f>BL82*1500</f>
        <v>9302</v>
      </c>
      <c r="BQ84" s="292">
        <f>BQ82*1500</f>
        <v>6750</v>
      </c>
      <c r="BV84" s="322">
        <f>BV82*1500</f>
        <v>11419</v>
      </c>
    </row>
    <row r="85" spans="1:108" ht="43.5" customHeight="1" x14ac:dyDescent="0.3">
      <c r="N85" s="761"/>
      <c r="O85" s="305"/>
      <c r="P85" s="305"/>
      <c r="Q85" s="305"/>
      <c r="R85" s="305"/>
      <c r="S85" s="306"/>
      <c r="Z85" s="600"/>
      <c r="AA85" s="721" t="s">
        <v>1325</v>
      </c>
      <c r="AB85" s="721"/>
      <c r="AC85" s="321">
        <f>AC84</f>
        <v>5050000</v>
      </c>
      <c r="AD85" s="321">
        <f>AD84+16000</f>
        <v>1026000</v>
      </c>
      <c r="AE85" s="321">
        <f>AE84+(16000+32000)</f>
        <v>553000</v>
      </c>
      <c r="AF85" s="321">
        <f>AF84-64000</f>
        <v>3471000</v>
      </c>
      <c r="AG85" s="698"/>
      <c r="BV85" s="322"/>
    </row>
    <row r="86" spans="1:108" ht="43.5" customHeight="1" x14ac:dyDescent="0.3">
      <c r="O86" s="305"/>
      <c r="P86" s="325"/>
      <c r="Q86" s="325"/>
      <c r="R86" s="325"/>
      <c r="S86" s="306"/>
      <c r="Z86" s="600"/>
      <c r="AA86" s="545" t="s">
        <v>1326</v>
      </c>
      <c r="AB86" s="546"/>
      <c r="AC86" s="547">
        <f>AD86+AE86+AF86</f>
        <v>5302771</v>
      </c>
      <c r="AD86" s="547">
        <v>1060488</v>
      </c>
      <c r="AE86" s="547">
        <v>532775</v>
      </c>
      <c r="AF86" s="547">
        <v>3709508</v>
      </c>
      <c r="AG86" s="323"/>
      <c r="BL86" s="596">
        <f>BL82+BQ82+BV82</f>
        <v>18.314</v>
      </c>
      <c r="BV86" s="322"/>
    </row>
    <row r="87" spans="1:108" ht="43.5" customHeight="1" x14ac:dyDescent="0.3">
      <c r="N87" s="761"/>
      <c r="O87" s="305"/>
      <c r="P87" s="325"/>
      <c r="Q87" s="325"/>
      <c r="R87" s="325"/>
      <c r="S87" s="306"/>
      <c r="AD87" s="671"/>
      <c r="AE87" s="698"/>
      <c r="AF87" s="671"/>
    </row>
    <row r="88" spans="1:108" ht="43.5" customHeight="1" x14ac:dyDescent="0.3">
      <c r="N88" s="761"/>
      <c r="O88" s="305"/>
      <c r="P88" s="318"/>
      <c r="Q88" s="318"/>
      <c r="R88" s="318"/>
      <c r="S88" s="306"/>
      <c r="AV88" s="323"/>
    </row>
    <row r="89" spans="1:108" ht="43.5" customHeight="1" x14ac:dyDescent="0.3">
      <c r="N89" s="761"/>
      <c r="O89" s="305"/>
      <c r="P89" s="318"/>
      <c r="Q89" s="318"/>
      <c r="R89" s="318"/>
      <c r="S89" s="306"/>
    </row>
    <row r="90" spans="1:108" ht="43.5" customHeight="1" x14ac:dyDescent="0.3">
      <c r="N90" s="761"/>
      <c r="O90" s="305"/>
      <c r="P90" s="318"/>
      <c r="Q90" s="318"/>
      <c r="R90" s="318"/>
      <c r="S90" s="306"/>
    </row>
    <row r="91" spans="1:108" ht="43.5" customHeight="1" x14ac:dyDescent="0.3">
      <c r="N91" s="761"/>
      <c r="O91" s="318"/>
      <c r="P91" s="325"/>
      <c r="Q91" s="325"/>
      <c r="R91" s="325"/>
      <c r="S91" s="306"/>
    </row>
    <row r="92" spans="1:108" ht="43.5" customHeight="1" x14ac:dyDescent="0.3">
      <c r="N92" s="761"/>
      <c r="O92" s="326"/>
      <c r="P92" s="305"/>
      <c r="Q92" s="305"/>
      <c r="R92" s="305"/>
      <c r="S92" s="306"/>
    </row>
    <row r="93" spans="1:108" ht="43.5" customHeight="1" x14ac:dyDescent="0.3">
      <c r="O93" s="305"/>
      <c r="P93" s="305"/>
      <c r="Q93" s="305"/>
      <c r="R93" s="305"/>
      <c r="S93" s="306"/>
    </row>
    <row r="94" spans="1:108" ht="43.5" customHeight="1" x14ac:dyDescent="0.3">
      <c r="N94" s="761"/>
      <c r="O94" s="305"/>
      <c r="P94" s="305"/>
      <c r="Q94" s="305"/>
      <c r="R94" s="305"/>
      <c r="S94" s="306"/>
    </row>
    <row r="95" spans="1:108" ht="43.5" customHeight="1" x14ac:dyDescent="0.3">
      <c r="N95" s="761"/>
      <c r="O95" s="305"/>
      <c r="P95" s="305"/>
      <c r="Q95" s="305"/>
      <c r="R95" s="305"/>
      <c r="S95" s="306"/>
    </row>
    <row r="96" spans="1:108" ht="43.5" customHeight="1" x14ac:dyDescent="0.3">
      <c r="N96" s="761"/>
      <c r="O96" s="318"/>
      <c r="P96" s="305"/>
      <c r="Q96" s="305"/>
      <c r="R96" s="305"/>
      <c r="S96" s="306"/>
    </row>
    <row r="97" spans="14:19" ht="43.5" customHeight="1" x14ac:dyDescent="0.3">
      <c r="N97" s="761"/>
      <c r="O97" s="305"/>
      <c r="P97" s="305"/>
      <c r="Q97" s="305"/>
      <c r="R97" s="305"/>
      <c r="S97" s="306"/>
    </row>
    <row r="98" spans="14:19" ht="43.5" customHeight="1" x14ac:dyDescent="0.3">
      <c r="N98" s="761"/>
      <c r="O98" s="305"/>
      <c r="P98" s="305"/>
      <c r="Q98" s="305"/>
      <c r="R98" s="305"/>
      <c r="S98" s="306"/>
    </row>
    <row r="99" spans="14:19" ht="43.5" customHeight="1" x14ac:dyDescent="0.3">
      <c r="N99" s="761"/>
      <c r="O99" s="318"/>
      <c r="P99" s="327"/>
      <c r="Q99" s="327"/>
      <c r="R99" s="327"/>
      <c r="S99" s="306"/>
    </row>
    <row r="100" spans="14:19" ht="43.5" customHeight="1" x14ac:dyDescent="0.3">
      <c r="N100" s="761"/>
      <c r="O100" s="318"/>
      <c r="P100" s="327"/>
      <c r="Q100" s="327"/>
      <c r="R100" s="327"/>
      <c r="S100" s="306"/>
    </row>
    <row r="101" spans="14:19" ht="43.5" customHeight="1" x14ac:dyDescent="0.3">
      <c r="O101" s="305"/>
      <c r="P101" s="325"/>
      <c r="Q101" s="325"/>
      <c r="R101" s="325"/>
      <c r="S101" s="306"/>
    </row>
    <row r="102" spans="14:19" ht="43.5" customHeight="1" x14ac:dyDescent="0.3">
      <c r="O102" s="318"/>
      <c r="P102" s="325"/>
      <c r="Q102" s="325"/>
      <c r="R102" s="325"/>
      <c r="S102" s="306"/>
    </row>
    <row r="103" spans="14:19" ht="43.5" customHeight="1" x14ac:dyDescent="0.3">
      <c r="O103" s="318"/>
      <c r="P103" s="305"/>
      <c r="Q103" s="305"/>
      <c r="R103" s="305"/>
      <c r="S103" s="306"/>
    </row>
    <row r="104" spans="14:19" ht="43.5" customHeight="1" x14ac:dyDescent="0.3">
      <c r="O104" s="318"/>
      <c r="P104" s="305"/>
      <c r="Q104" s="305"/>
      <c r="R104" s="305"/>
      <c r="S104" s="306"/>
    </row>
    <row r="105" spans="14:19" ht="43.5" customHeight="1" x14ac:dyDescent="0.3">
      <c r="N105" s="761"/>
      <c r="O105" s="305"/>
      <c r="P105" s="305"/>
      <c r="Q105" s="305"/>
      <c r="R105" s="305"/>
      <c r="S105" s="306"/>
    </row>
    <row r="106" spans="14:19" ht="43.5" customHeight="1" x14ac:dyDescent="0.3">
      <c r="O106" s="305"/>
      <c r="P106" s="305"/>
      <c r="Q106" s="305"/>
      <c r="R106" s="305"/>
      <c r="S106" s="306"/>
    </row>
    <row r="107" spans="14:19" ht="43.5" customHeight="1" x14ac:dyDescent="0.3">
      <c r="N107" s="761"/>
      <c r="O107" s="305"/>
      <c r="P107" s="318"/>
      <c r="Q107" s="318"/>
      <c r="R107" s="318"/>
      <c r="S107" s="306"/>
    </row>
    <row r="108" spans="14:19" ht="43.5" customHeight="1" x14ac:dyDescent="0.3">
      <c r="O108" s="318"/>
      <c r="P108" s="318"/>
      <c r="Q108" s="318"/>
      <c r="R108" s="318"/>
      <c r="S108" s="306"/>
    </row>
    <row r="109" spans="14:19" ht="43.5" customHeight="1" x14ac:dyDescent="0.3">
      <c r="O109" s="318"/>
      <c r="P109" s="318"/>
      <c r="Q109" s="318"/>
      <c r="R109" s="318"/>
      <c r="S109" s="306"/>
    </row>
    <row r="110" spans="14:19" ht="43.5" customHeight="1" x14ac:dyDescent="0.3">
      <c r="O110" s="318"/>
      <c r="P110" s="318"/>
      <c r="Q110" s="318"/>
      <c r="R110" s="318"/>
      <c r="S110" s="306"/>
    </row>
    <row r="111" spans="14:19" ht="43.5" customHeight="1" x14ac:dyDescent="0.3">
      <c r="N111" s="761"/>
      <c r="O111" s="318"/>
      <c r="P111" s="326"/>
      <c r="Q111" s="326"/>
      <c r="R111" s="326"/>
      <c r="S111" s="306"/>
    </row>
    <row r="112" spans="14:19" ht="43.5" customHeight="1" x14ac:dyDescent="0.3">
      <c r="O112" s="318"/>
      <c r="P112" s="318"/>
      <c r="Q112" s="318"/>
      <c r="R112" s="318"/>
      <c r="S112" s="306"/>
    </row>
    <row r="113" spans="15:19" ht="43.5" customHeight="1" x14ac:dyDescent="0.3">
      <c r="O113" s="305"/>
      <c r="P113" s="305"/>
      <c r="Q113" s="305"/>
      <c r="R113" s="305"/>
      <c r="S113" s="306"/>
    </row>
    <row r="114" spans="15:19" ht="43.5" customHeight="1" x14ac:dyDescent="0.3">
      <c r="O114" s="318"/>
      <c r="P114" s="318"/>
      <c r="Q114" s="318"/>
      <c r="R114" s="318"/>
      <c r="S114" s="328"/>
    </row>
    <row r="115" spans="15:19" ht="43.5" customHeight="1" x14ac:dyDescent="0.3">
      <c r="O115" s="318"/>
      <c r="P115" s="318"/>
      <c r="Q115" s="318"/>
      <c r="R115" s="318"/>
      <c r="S115" s="318"/>
    </row>
    <row r="116" spans="15:19" ht="43.5" customHeight="1" x14ac:dyDescent="0.3">
      <c r="O116" s="318"/>
      <c r="P116" s="318"/>
      <c r="Q116" s="318"/>
      <c r="R116" s="318"/>
      <c r="S116" s="318"/>
    </row>
    <row r="117" spans="15:19" ht="43.5" customHeight="1" x14ac:dyDescent="0.3">
      <c r="O117" s="318"/>
      <c r="P117" s="318"/>
      <c r="Q117" s="318"/>
      <c r="R117" s="318"/>
      <c r="S117" s="318"/>
    </row>
    <row r="118" spans="15:19" ht="43.5" customHeight="1" x14ac:dyDescent="0.3">
      <c r="O118" s="318"/>
      <c r="P118" s="318"/>
      <c r="Q118" s="318"/>
      <c r="R118" s="318"/>
      <c r="S118" s="318"/>
    </row>
    <row r="119" spans="15:19" ht="43.5" customHeight="1" x14ac:dyDescent="0.3">
      <c r="O119" s="318"/>
      <c r="P119" s="318"/>
      <c r="Q119" s="318"/>
      <c r="R119" s="318"/>
      <c r="S119" s="318"/>
    </row>
    <row r="120" spans="15:19" ht="43.5" customHeight="1" x14ac:dyDescent="0.3">
      <c r="O120" s="318"/>
      <c r="P120" s="318"/>
      <c r="Q120" s="318"/>
      <c r="R120" s="318"/>
      <c r="S120" s="318"/>
    </row>
    <row r="121" spans="15:19" ht="43.5" customHeight="1" x14ac:dyDescent="0.3">
      <c r="O121" s="318"/>
      <c r="P121" s="318"/>
      <c r="Q121" s="318"/>
      <c r="R121" s="318"/>
      <c r="S121" s="318"/>
    </row>
    <row r="122" spans="15:19" ht="43.5" customHeight="1" x14ac:dyDescent="0.3">
      <c r="O122" s="318"/>
      <c r="P122" s="318"/>
      <c r="Q122" s="318"/>
      <c r="R122" s="318"/>
      <c r="S122" s="318"/>
    </row>
    <row r="123" spans="15:19" ht="43.5" customHeight="1" x14ac:dyDescent="0.3">
      <c r="O123" s="318"/>
      <c r="P123" s="318"/>
      <c r="Q123" s="318"/>
      <c r="R123" s="318"/>
      <c r="S123" s="318"/>
    </row>
    <row r="124" spans="15:19" ht="43.5" customHeight="1" x14ac:dyDescent="0.3">
      <c r="O124" s="318"/>
      <c r="P124" s="318"/>
      <c r="Q124" s="318"/>
      <c r="R124" s="318"/>
      <c r="S124" s="318"/>
    </row>
    <row r="125" spans="15:19" ht="43.5" customHeight="1" x14ac:dyDescent="0.3">
      <c r="O125" s="318"/>
      <c r="P125" s="318"/>
      <c r="Q125" s="318"/>
      <c r="R125" s="318"/>
      <c r="S125" s="318"/>
    </row>
    <row r="126" spans="15:19" ht="43.5" customHeight="1" x14ac:dyDescent="0.3">
      <c r="O126" s="318"/>
      <c r="P126" s="318"/>
      <c r="Q126" s="318"/>
      <c r="R126" s="318"/>
      <c r="S126" s="318"/>
    </row>
    <row r="127" spans="15:19" ht="43.5" customHeight="1" x14ac:dyDescent="0.3">
      <c r="O127" s="318"/>
      <c r="P127" s="318"/>
      <c r="Q127" s="318"/>
      <c r="R127" s="318"/>
      <c r="S127" s="318"/>
    </row>
    <row r="128" spans="15:19" ht="43.5" customHeight="1" x14ac:dyDescent="0.3">
      <c r="O128" s="318"/>
      <c r="P128" s="318"/>
      <c r="Q128" s="318"/>
      <c r="R128" s="318"/>
      <c r="S128" s="318"/>
    </row>
    <row r="129" spans="15:19" ht="43.5" customHeight="1" x14ac:dyDescent="0.3">
      <c r="O129" s="318"/>
      <c r="P129" s="318"/>
      <c r="Q129" s="318"/>
      <c r="R129" s="318"/>
      <c r="S129" s="318"/>
    </row>
    <row r="130" spans="15:19" ht="43.5" customHeight="1" x14ac:dyDescent="0.3">
      <c r="O130" s="318"/>
      <c r="P130" s="318"/>
      <c r="Q130" s="318"/>
      <c r="R130" s="318"/>
      <c r="S130" s="318"/>
    </row>
    <row r="131" spans="15:19" ht="43.5" customHeight="1" x14ac:dyDescent="0.3">
      <c r="O131" s="318"/>
      <c r="P131" s="318"/>
      <c r="Q131" s="318"/>
      <c r="R131" s="318"/>
      <c r="S131" s="318"/>
    </row>
    <row r="132" spans="15:19" ht="43.5" customHeight="1" x14ac:dyDescent="0.3">
      <c r="O132" s="318"/>
      <c r="P132" s="318"/>
      <c r="Q132" s="318"/>
      <c r="R132" s="318"/>
      <c r="S132" s="318"/>
    </row>
    <row r="133" spans="15:19" ht="43.5" customHeight="1" x14ac:dyDescent="0.3">
      <c r="O133" s="318"/>
      <c r="P133" s="318"/>
      <c r="Q133" s="318"/>
      <c r="R133" s="318"/>
      <c r="S133" s="318"/>
    </row>
    <row r="134" spans="15:19" ht="43.5" customHeight="1" x14ac:dyDescent="0.3">
      <c r="O134" s="318"/>
      <c r="P134" s="318"/>
      <c r="Q134" s="318"/>
      <c r="R134" s="318"/>
      <c r="S134" s="318"/>
    </row>
    <row r="135" spans="15:19" ht="43.5" customHeight="1" x14ac:dyDescent="0.3">
      <c r="O135" s="318"/>
      <c r="P135" s="318"/>
      <c r="Q135" s="318"/>
      <c r="R135" s="318"/>
      <c r="S135" s="318"/>
    </row>
    <row r="136" spans="15:19" ht="43.5" customHeight="1" x14ac:dyDescent="0.3">
      <c r="O136" s="318"/>
      <c r="P136" s="318"/>
      <c r="Q136" s="318"/>
      <c r="R136" s="318"/>
      <c r="S136" s="318"/>
    </row>
    <row r="137" spans="15:19" ht="43.5" customHeight="1" x14ac:dyDescent="0.3">
      <c r="O137" s="318"/>
      <c r="P137" s="318"/>
      <c r="Q137" s="318"/>
      <c r="R137" s="318"/>
      <c r="S137" s="318"/>
    </row>
    <row r="138" spans="15:19" ht="43.5" customHeight="1" x14ac:dyDescent="0.3">
      <c r="O138" s="318"/>
      <c r="P138" s="318"/>
      <c r="Q138" s="318"/>
      <c r="R138" s="318"/>
      <c r="S138" s="318"/>
    </row>
    <row r="139" spans="15:19" ht="43.5" customHeight="1" x14ac:dyDescent="0.3">
      <c r="O139" s="318"/>
      <c r="P139" s="318"/>
      <c r="Q139" s="318"/>
      <c r="R139" s="318"/>
      <c r="S139" s="318"/>
    </row>
    <row r="140" spans="15:19" ht="43.5" customHeight="1" x14ac:dyDescent="0.3">
      <c r="O140" s="318"/>
      <c r="P140" s="318"/>
      <c r="Q140" s="318"/>
      <c r="R140" s="318"/>
      <c r="S140" s="318"/>
    </row>
    <row r="141" spans="15:19" ht="43.5" customHeight="1" x14ac:dyDescent="0.3">
      <c r="O141" s="318"/>
      <c r="P141" s="318"/>
      <c r="Q141" s="318"/>
      <c r="R141" s="318"/>
      <c r="S141" s="318"/>
    </row>
    <row r="142" spans="15:19" ht="43.5" customHeight="1" x14ac:dyDescent="0.3">
      <c r="O142" s="318"/>
      <c r="P142" s="318"/>
      <c r="Q142" s="318"/>
      <c r="R142" s="318"/>
      <c r="S142" s="318"/>
    </row>
    <row r="143" spans="15:19" ht="43.5" customHeight="1" x14ac:dyDescent="0.3">
      <c r="O143" s="318"/>
      <c r="P143" s="318"/>
      <c r="Q143" s="318"/>
      <c r="R143" s="318"/>
      <c r="S143" s="318"/>
    </row>
    <row r="144" spans="15:19" ht="43.5" customHeight="1" x14ac:dyDescent="0.3">
      <c r="O144" s="318"/>
      <c r="P144" s="318"/>
      <c r="Q144" s="318"/>
      <c r="R144" s="318"/>
      <c r="S144" s="318"/>
    </row>
    <row r="145" spans="15:19" ht="43.5" customHeight="1" x14ac:dyDescent="0.3">
      <c r="O145" s="318"/>
      <c r="P145" s="318"/>
      <c r="Q145" s="318"/>
      <c r="R145" s="318"/>
      <c r="S145" s="318"/>
    </row>
    <row r="146" spans="15:19" ht="43.5" customHeight="1" x14ac:dyDescent="0.3">
      <c r="O146" s="318"/>
      <c r="P146" s="318"/>
      <c r="Q146" s="318"/>
      <c r="R146" s="318"/>
      <c r="S146" s="318"/>
    </row>
    <row r="147" spans="15:19" ht="43.5" customHeight="1" x14ac:dyDescent="0.3">
      <c r="O147" s="318"/>
      <c r="P147" s="318"/>
      <c r="Q147" s="318"/>
      <c r="R147" s="318"/>
      <c r="S147" s="318"/>
    </row>
    <row r="148" spans="15:19" ht="43.5" customHeight="1" x14ac:dyDescent="0.3">
      <c r="O148" s="318"/>
      <c r="P148" s="318"/>
      <c r="Q148" s="318"/>
      <c r="R148" s="318"/>
      <c r="S148" s="318"/>
    </row>
    <row r="149" spans="15:19" ht="43.5" customHeight="1" x14ac:dyDescent="0.3">
      <c r="O149" s="318"/>
      <c r="P149" s="318"/>
      <c r="Q149" s="318"/>
      <c r="R149" s="318"/>
      <c r="S149" s="318"/>
    </row>
    <row r="150" spans="15:19" ht="43.5" customHeight="1" x14ac:dyDescent="0.3">
      <c r="O150" s="318"/>
      <c r="P150" s="318"/>
      <c r="Q150" s="318"/>
      <c r="R150" s="318"/>
      <c r="S150" s="318"/>
    </row>
    <row r="151" spans="15:19" ht="43.5" customHeight="1" x14ac:dyDescent="0.3">
      <c r="O151" s="318"/>
      <c r="P151" s="318"/>
      <c r="Q151" s="318"/>
      <c r="R151" s="318"/>
      <c r="S151" s="318"/>
    </row>
    <row r="152" spans="15:19" ht="43.5" customHeight="1" x14ac:dyDescent="0.3">
      <c r="O152" s="318"/>
      <c r="P152" s="318"/>
      <c r="Q152" s="318"/>
      <c r="R152" s="318"/>
      <c r="S152" s="318"/>
    </row>
    <row r="153" spans="15:19" ht="43.5" customHeight="1" x14ac:dyDescent="0.3">
      <c r="O153" s="318"/>
      <c r="P153" s="318"/>
      <c r="Q153" s="318"/>
      <c r="R153" s="318"/>
      <c r="S153" s="318"/>
    </row>
    <row r="154" spans="15:19" ht="43.5" customHeight="1" x14ac:dyDescent="0.3">
      <c r="O154" s="318"/>
      <c r="P154" s="318"/>
      <c r="Q154" s="318"/>
      <c r="R154" s="318"/>
      <c r="S154" s="318"/>
    </row>
    <row r="155" spans="15:19" ht="43.5" customHeight="1" x14ac:dyDescent="0.3">
      <c r="O155" s="318"/>
      <c r="P155" s="318"/>
      <c r="Q155" s="318"/>
      <c r="R155" s="318"/>
      <c r="S155" s="318"/>
    </row>
    <row r="156" spans="15:19" ht="43.5" customHeight="1" x14ac:dyDescent="0.3">
      <c r="O156" s="318"/>
      <c r="P156" s="318"/>
      <c r="Q156" s="318"/>
      <c r="R156" s="318"/>
      <c r="S156" s="318"/>
    </row>
    <row r="157" spans="15:19" ht="43.5" customHeight="1" x14ac:dyDescent="0.3">
      <c r="O157" s="318"/>
      <c r="P157" s="318"/>
      <c r="Q157" s="318"/>
      <c r="R157" s="318"/>
      <c r="S157" s="318"/>
    </row>
    <row r="158" spans="15:19" ht="43.5" customHeight="1" x14ac:dyDescent="0.3">
      <c r="O158" s="318"/>
      <c r="P158" s="318"/>
      <c r="Q158" s="318"/>
      <c r="R158" s="318"/>
      <c r="S158" s="318"/>
    </row>
    <row r="159" spans="15:19" ht="43.5" customHeight="1" x14ac:dyDescent="0.3">
      <c r="O159" s="318"/>
      <c r="P159" s="318"/>
      <c r="Q159" s="318"/>
      <c r="R159" s="318"/>
      <c r="S159" s="318"/>
    </row>
    <row r="160" spans="15:19" ht="43.5" customHeight="1" x14ac:dyDescent="0.3">
      <c r="O160" s="318"/>
      <c r="P160" s="318"/>
      <c r="Q160" s="318"/>
      <c r="R160" s="318"/>
      <c r="S160" s="318"/>
    </row>
    <row r="161" spans="15:19" ht="43.5" customHeight="1" x14ac:dyDescent="0.3">
      <c r="O161" s="318"/>
      <c r="P161" s="318"/>
      <c r="Q161" s="318"/>
      <c r="R161" s="318"/>
      <c r="S161" s="318"/>
    </row>
    <row r="162" spans="15:19" ht="43.5" customHeight="1" x14ac:dyDescent="0.3">
      <c r="O162" s="318"/>
      <c r="P162" s="318"/>
      <c r="Q162" s="318"/>
      <c r="R162" s="318"/>
      <c r="S162" s="318"/>
    </row>
    <row r="163" spans="15:19" ht="43.5" customHeight="1" x14ac:dyDescent="0.3">
      <c r="O163" s="318"/>
      <c r="P163" s="318"/>
      <c r="Q163" s="318"/>
      <c r="R163" s="318"/>
      <c r="S163" s="318"/>
    </row>
    <row r="164" spans="15:19" ht="43.5" customHeight="1" x14ac:dyDescent="0.3">
      <c r="O164" s="318"/>
      <c r="P164" s="318"/>
      <c r="Q164" s="318"/>
      <c r="R164" s="318"/>
      <c r="S164" s="318"/>
    </row>
    <row r="165" spans="15:19" ht="43.5" customHeight="1" x14ac:dyDescent="0.3">
      <c r="O165" s="318"/>
      <c r="P165" s="318"/>
      <c r="Q165" s="318"/>
      <c r="R165" s="318"/>
      <c r="S165" s="318"/>
    </row>
    <row r="166" spans="15:19" ht="43.5" customHeight="1" x14ac:dyDescent="0.3">
      <c r="O166" s="318"/>
      <c r="P166" s="318"/>
      <c r="Q166" s="318"/>
      <c r="R166" s="318"/>
      <c r="S166" s="318"/>
    </row>
    <row r="167" spans="15:19" ht="43.5" customHeight="1" x14ac:dyDescent="0.3">
      <c r="O167" s="318"/>
      <c r="P167" s="318"/>
      <c r="Q167" s="318"/>
      <c r="R167" s="318"/>
      <c r="S167" s="318"/>
    </row>
    <row r="168" spans="15:19" ht="43.5" customHeight="1" x14ac:dyDescent="0.3">
      <c r="O168" s="318"/>
      <c r="P168" s="318"/>
      <c r="Q168" s="318"/>
      <c r="R168" s="318"/>
      <c r="S168" s="318"/>
    </row>
    <row r="169" spans="15:19" ht="43.5" customHeight="1" x14ac:dyDescent="0.3">
      <c r="O169" s="318"/>
      <c r="P169" s="318"/>
      <c r="Q169" s="318"/>
      <c r="R169" s="318"/>
      <c r="S169" s="318"/>
    </row>
    <row r="170" spans="15:19" ht="43.5" customHeight="1" x14ac:dyDescent="0.3">
      <c r="O170" s="318"/>
      <c r="P170" s="318"/>
      <c r="Q170" s="318"/>
      <c r="R170" s="318"/>
      <c r="S170" s="318"/>
    </row>
    <row r="171" spans="15:19" ht="43.5" customHeight="1" x14ac:dyDescent="0.3">
      <c r="O171" s="318"/>
      <c r="P171" s="318"/>
      <c r="Q171" s="318"/>
      <c r="R171" s="318"/>
      <c r="S171" s="318"/>
    </row>
    <row r="172" spans="15:19" ht="43.5" customHeight="1" x14ac:dyDescent="0.3">
      <c r="O172" s="318"/>
      <c r="P172" s="318"/>
      <c r="Q172" s="318"/>
      <c r="R172" s="318"/>
      <c r="S172" s="318"/>
    </row>
    <row r="173" spans="15:19" ht="43.5" customHeight="1" x14ac:dyDescent="0.3">
      <c r="O173" s="318"/>
      <c r="P173" s="318"/>
      <c r="Q173" s="318"/>
      <c r="R173" s="318"/>
      <c r="S173" s="318"/>
    </row>
    <row r="174" spans="15:19" ht="43.5" customHeight="1" x14ac:dyDescent="0.3">
      <c r="O174" s="318"/>
      <c r="P174" s="318"/>
      <c r="Q174" s="318"/>
      <c r="R174" s="318"/>
      <c r="S174" s="318"/>
    </row>
    <row r="175" spans="15:19" ht="43.5" customHeight="1" x14ac:dyDescent="0.3">
      <c r="O175" s="318"/>
      <c r="P175" s="318"/>
      <c r="Q175" s="318"/>
      <c r="R175" s="318"/>
      <c r="S175" s="318"/>
    </row>
    <row r="176" spans="15:19" ht="43.5" customHeight="1" x14ac:dyDescent="0.3">
      <c r="O176" s="318"/>
      <c r="P176" s="318"/>
      <c r="Q176" s="318"/>
      <c r="R176" s="318"/>
      <c r="S176" s="318"/>
    </row>
    <row r="177" spans="15:19" ht="43.5" customHeight="1" x14ac:dyDescent="0.3">
      <c r="O177" s="318"/>
      <c r="P177" s="318"/>
      <c r="Q177" s="318"/>
      <c r="R177" s="318"/>
      <c r="S177" s="318"/>
    </row>
    <row r="178" spans="15:19" ht="43.5" customHeight="1" x14ac:dyDescent="0.3">
      <c r="O178" s="318"/>
      <c r="P178" s="318"/>
      <c r="Q178" s="318"/>
      <c r="R178" s="318"/>
      <c r="S178" s="318"/>
    </row>
    <row r="179" spans="15:19" ht="43.5" customHeight="1" x14ac:dyDescent="0.3">
      <c r="O179" s="318"/>
      <c r="P179" s="318"/>
      <c r="Q179" s="318"/>
      <c r="R179" s="318"/>
      <c r="S179" s="318"/>
    </row>
    <row r="180" spans="15:19" ht="43.5" customHeight="1" x14ac:dyDescent="0.3">
      <c r="O180" s="318"/>
      <c r="P180" s="318"/>
      <c r="Q180" s="318"/>
      <c r="R180" s="318"/>
      <c r="S180" s="318"/>
    </row>
    <row r="181" spans="15:19" ht="43.5" customHeight="1" x14ac:dyDescent="0.3">
      <c r="O181" s="318"/>
      <c r="P181" s="318"/>
      <c r="Q181" s="318"/>
      <c r="R181" s="318"/>
      <c r="S181" s="318"/>
    </row>
    <row r="182" spans="15:19" ht="43.5" customHeight="1" x14ac:dyDescent="0.3">
      <c r="O182" s="318"/>
      <c r="P182" s="318"/>
      <c r="Q182" s="318"/>
      <c r="R182" s="318"/>
      <c r="S182" s="318"/>
    </row>
    <row r="183" spans="15:19" ht="43.5" customHeight="1" x14ac:dyDescent="0.3">
      <c r="O183" s="318"/>
      <c r="P183" s="318"/>
      <c r="Q183" s="318"/>
      <c r="R183" s="318"/>
      <c r="S183" s="318"/>
    </row>
    <row r="184" spans="15:19" ht="43.5" customHeight="1" x14ac:dyDescent="0.3">
      <c r="O184" s="318"/>
      <c r="P184" s="318"/>
      <c r="Q184" s="318"/>
      <c r="R184" s="318"/>
      <c r="S184" s="318"/>
    </row>
    <row r="185" spans="15:19" ht="43.5" customHeight="1" x14ac:dyDescent="0.3">
      <c r="O185" s="318"/>
      <c r="P185" s="318"/>
      <c r="Q185" s="318"/>
      <c r="R185" s="318"/>
      <c r="S185" s="318"/>
    </row>
    <row r="186" spans="15:19" ht="43.5" customHeight="1" x14ac:dyDescent="0.3">
      <c r="O186" s="318"/>
      <c r="P186" s="318"/>
      <c r="Q186" s="318"/>
      <c r="R186" s="318"/>
      <c r="S186" s="318"/>
    </row>
    <row r="187" spans="15:19" ht="43.5" customHeight="1" x14ac:dyDescent="0.3">
      <c r="O187" s="318"/>
      <c r="P187" s="318"/>
      <c r="Q187" s="318"/>
      <c r="R187" s="318"/>
      <c r="S187" s="318"/>
    </row>
    <row r="188" spans="15:19" ht="43.5" customHeight="1" x14ac:dyDescent="0.3">
      <c r="O188" s="318"/>
      <c r="P188" s="318"/>
      <c r="Q188" s="318"/>
      <c r="R188" s="318"/>
      <c r="S188" s="318"/>
    </row>
    <row r="189" spans="15:19" ht="43.5" customHeight="1" x14ac:dyDescent="0.3">
      <c r="O189" s="318"/>
      <c r="P189" s="318"/>
      <c r="Q189" s="318"/>
      <c r="R189" s="318"/>
      <c r="S189" s="318"/>
    </row>
    <row r="190" spans="15:19" ht="43.5" customHeight="1" x14ac:dyDescent="0.3">
      <c r="O190" s="318"/>
      <c r="P190" s="318"/>
      <c r="Q190" s="318"/>
      <c r="R190" s="318"/>
      <c r="S190" s="318"/>
    </row>
    <row r="191" spans="15:19" ht="43.5" customHeight="1" x14ac:dyDescent="0.3">
      <c r="O191" s="318"/>
      <c r="P191" s="318"/>
      <c r="Q191" s="318"/>
      <c r="R191" s="318"/>
      <c r="S191" s="318"/>
    </row>
    <row r="192" spans="15:19" ht="43.5" customHeight="1" x14ac:dyDescent="0.3">
      <c r="O192" s="318"/>
      <c r="P192" s="318"/>
      <c r="Q192" s="318"/>
      <c r="R192" s="318"/>
      <c r="S192" s="318"/>
    </row>
    <row r="193" spans="15:19" ht="43.5" customHeight="1" x14ac:dyDescent="0.3">
      <c r="O193" s="318"/>
      <c r="P193" s="318"/>
      <c r="Q193" s="318"/>
      <c r="R193" s="318"/>
      <c r="S193" s="318"/>
    </row>
    <row r="194" spans="15:19" ht="43.5" customHeight="1" x14ac:dyDescent="0.3">
      <c r="O194" s="318"/>
      <c r="P194" s="318"/>
      <c r="Q194" s="318"/>
      <c r="R194" s="318"/>
      <c r="S194" s="318"/>
    </row>
    <row r="195" spans="15:19" ht="43.5" customHeight="1" x14ac:dyDescent="0.3">
      <c r="O195" s="318"/>
      <c r="P195" s="318"/>
      <c r="Q195" s="318"/>
      <c r="R195" s="318"/>
      <c r="S195" s="318"/>
    </row>
    <row r="196" spans="15:19" ht="43.5" customHeight="1" x14ac:dyDescent="0.3">
      <c r="O196" s="318"/>
      <c r="P196" s="318"/>
      <c r="Q196" s="318"/>
      <c r="R196" s="318"/>
      <c r="S196" s="318"/>
    </row>
    <row r="197" spans="15:19" ht="43.5" customHeight="1" x14ac:dyDescent="0.3">
      <c r="O197" s="318"/>
      <c r="P197" s="318"/>
      <c r="Q197" s="318"/>
      <c r="R197" s="318"/>
      <c r="S197" s="318"/>
    </row>
    <row r="198" spans="15:19" ht="43.5" customHeight="1" x14ac:dyDescent="0.3">
      <c r="O198" s="318"/>
      <c r="P198" s="318"/>
      <c r="Q198" s="318"/>
      <c r="R198" s="318"/>
      <c r="S198" s="318"/>
    </row>
    <row r="199" spans="15:19" ht="43.5" customHeight="1" x14ac:dyDescent="0.3">
      <c r="O199" s="318"/>
      <c r="P199" s="318"/>
      <c r="Q199" s="318"/>
      <c r="R199" s="318"/>
      <c r="S199" s="318"/>
    </row>
    <row r="200" spans="15:19" ht="43.5" customHeight="1" x14ac:dyDescent="0.3">
      <c r="O200" s="318"/>
      <c r="P200" s="318"/>
      <c r="Q200" s="318"/>
      <c r="R200" s="318"/>
      <c r="S200" s="318"/>
    </row>
    <row r="201" spans="15:19" ht="43.5" customHeight="1" x14ac:dyDescent="0.3">
      <c r="O201" s="318"/>
      <c r="P201" s="318"/>
      <c r="Q201" s="318"/>
      <c r="R201" s="318"/>
      <c r="S201" s="318"/>
    </row>
    <row r="202" spans="15:19" ht="43.5" customHeight="1" x14ac:dyDescent="0.3">
      <c r="O202" s="318"/>
      <c r="P202" s="318"/>
      <c r="Q202" s="318"/>
      <c r="R202" s="318"/>
      <c r="S202" s="318"/>
    </row>
    <row r="203" spans="15:19" ht="43.5" customHeight="1" x14ac:dyDescent="0.3">
      <c r="O203" s="318"/>
      <c r="P203" s="318"/>
      <c r="Q203" s="318"/>
      <c r="R203" s="318"/>
      <c r="S203" s="318"/>
    </row>
    <row r="204" spans="15:19" ht="43.5" customHeight="1" x14ac:dyDescent="0.3">
      <c r="O204" s="318"/>
      <c r="P204" s="318"/>
      <c r="Q204" s="318"/>
      <c r="R204" s="318"/>
      <c r="S204" s="318"/>
    </row>
    <row r="205" spans="15:19" ht="43.5" customHeight="1" x14ac:dyDescent="0.3">
      <c r="O205" s="318"/>
      <c r="P205" s="318"/>
      <c r="Q205" s="318"/>
      <c r="R205" s="318"/>
      <c r="S205" s="318"/>
    </row>
    <row r="206" spans="15:19" ht="43.5" customHeight="1" x14ac:dyDescent="0.3">
      <c r="O206" s="318"/>
      <c r="P206" s="318"/>
      <c r="Q206" s="318"/>
      <c r="R206" s="318"/>
      <c r="S206" s="318"/>
    </row>
    <row r="207" spans="15:19" ht="43.5" customHeight="1" x14ac:dyDescent="0.3">
      <c r="O207" s="318"/>
      <c r="P207" s="318"/>
      <c r="Q207" s="318"/>
      <c r="R207" s="318"/>
      <c r="S207" s="318"/>
    </row>
    <row r="208" spans="15:19" ht="43.5" customHeight="1" x14ac:dyDescent="0.3">
      <c r="O208" s="318"/>
      <c r="P208" s="318"/>
      <c r="Q208" s="318"/>
      <c r="R208" s="318"/>
      <c r="S208" s="318"/>
    </row>
    <row r="209" spans="15:19" ht="43.5" customHeight="1" x14ac:dyDescent="0.3">
      <c r="O209" s="318"/>
      <c r="P209" s="318"/>
      <c r="Q209" s="318"/>
      <c r="R209" s="318"/>
      <c r="S209" s="318"/>
    </row>
    <row r="210" spans="15:19" ht="43.5" customHeight="1" x14ac:dyDescent="0.3">
      <c r="O210" s="318"/>
      <c r="P210" s="318"/>
      <c r="Q210" s="318"/>
      <c r="R210" s="318"/>
      <c r="S210" s="318"/>
    </row>
    <row r="211" spans="15:19" ht="43.5" customHeight="1" x14ac:dyDescent="0.3">
      <c r="O211" s="318"/>
      <c r="P211" s="318"/>
      <c r="Q211" s="318"/>
      <c r="R211" s="318"/>
      <c r="S211" s="318"/>
    </row>
    <row r="212" spans="15:19" ht="43.5" customHeight="1" x14ac:dyDescent="0.3">
      <c r="O212" s="318"/>
      <c r="P212" s="318"/>
      <c r="Q212" s="318"/>
      <c r="R212" s="318"/>
      <c r="S212" s="318"/>
    </row>
    <row r="213" spans="15:19" ht="43.5" customHeight="1" x14ac:dyDescent="0.3">
      <c r="O213" s="318"/>
      <c r="P213" s="318"/>
      <c r="Q213" s="318"/>
      <c r="R213" s="318"/>
      <c r="S213" s="318"/>
    </row>
    <row r="214" spans="15:19" ht="43.5" customHeight="1" x14ac:dyDescent="0.3">
      <c r="O214" s="318"/>
      <c r="P214" s="318"/>
      <c r="Q214" s="318"/>
      <c r="R214" s="318"/>
      <c r="S214" s="318"/>
    </row>
    <row r="215" spans="15:19" ht="43.5" customHeight="1" x14ac:dyDescent="0.3">
      <c r="O215" s="318"/>
      <c r="P215" s="318"/>
      <c r="Q215" s="318"/>
      <c r="R215" s="318"/>
      <c r="S215" s="318"/>
    </row>
    <row r="216" spans="15:19" ht="43.5" customHeight="1" x14ac:dyDescent="0.3">
      <c r="O216" s="318"/>
      <c r="P216" s="318"/>
      <c r="Q216" s="318"/>
      <c r="R216" s="318"/>
      <c r="S216" s="318"/>
    </row>
    <row r="217" spans="15:19" ht="43.5" customHeight="1" x14ac:dyDescent="0.3">
      <c r="O217" s="318"/>
      <c r="P217" s="318"/>
      <c r="Q217" s="318"/>
      <c r="R217" s="318"/>
      <c r="S217" s="318"/>
    </row>
    <row r="218" spans="15:19" ht="43.5" customHeight="1" x14ac:dyDescent="0.3">
      <c r="O218" s="318"/>
      <c r="P218" s="318"/>
      <c r="Q218" s="318"/>
      <c r="R218" s="318"/>
      <c r="S218" s="318"/>
    </row>
    <row r="219" spans="15:19" ht="43.5" customHeight="1" x14ac:dyDescent="0.3">
      <c r="O219" s="318"/>
      <c r="P219" s="318"/>
      <c r="Q219" s="318"/>
      <c r="R219" s="318"/>
      <c r="S219" s="318"/>
    </row>
    <row r="220" spans="15:19" ht="43.5" customHeight="1" x14ac:dyDescent="0.3">
      <c r="O220" s="318"/>
      <c r="P220" s="318"/>
      <c r="Q220" s="318"/>
      <c r="R220" s="318"/>
      <c r="S220" s="318"/>
    </row>
    <row r="221" spans="15:19" ht="43.5" customHeight="1" x14ac:dyDescent="0.3">
      <c r="O221" s="318"/>
      <c r="P221" s="318"/>
      <c r="Q221" s="318"/>
      <c r="R221" s="318"/>
      <c r="S221" s="318"/>
    </row>
    <row r="222" spans="15:19" ht="43.5" customHeight="1" x14ac:dyDescent="0.3">
      <c r="O222" s="318"/>
      <c r="P222" s="318"/>
      <c r="Q222" s="318"/>
      <c r="R222" s="318"/>
      <c r="S222" s="318"/>
    </row>
    <row r="223" spans="15:19" ht="43.5" customHeight="1" x14ac:dyDescent="0.3">
      <c r="O223" s="318"/>
      <c r="P223" s="318"/>
      <c r="Q223" s="318"/>
      <c r="R223" s="318"/>
      <c r="S223" s="318"/>
    </row>
    <row r="224" spans="15:19" ht="43.5" customHeight="1" x14ac:dyDescent="0.3">
      <c r="O224" s="318"/>
      <c r="P224" s="318"/>
      <c r="Q224" s="318"/>
      <c r="R224" s="318"/>
      <c r="S224" s="318"/>
    </row>
    <row r="225" spans="15:19" ht="43.5" customHeight="1" x14ac:dyDescent="0.3">
      <c r="O225" s="318"/>
      <c r="P225" s="318"/>
      <c r="Q225" s="318"/>
      <c r="R225" s="318"/>
      <c r="S225" s="318"/>
    </row>
    <row r="226" spans="15:19" ht="43.5" customHeight="1" x14ac:dyDescent="0.3">
      <c r="O226" s="318"/>
      <c r="P226" s="318"/>
      <c r="Q226" s="318"/>
      <c r="R226" s="318"/>
      <c r="S226" s="318"/>
    </row>
    <row r="227" spans="15:19" ht="43.5" customHeight="1" x14ac:dyDescent="0.3">
      <c r="O227" s="318"/>
      <c r="P227" s="318"/>
      <c r="Q227" s="318"/>
      <c r="R227" s="318"/>
      <c r="S227" s="318"/>
    </row>
    <row r="228" spans="15:19" ht="43.5" customHeight="1" x14ac:dyDescent="0.3">
      <c r="O228" s="318"/>
      <c r="P228" s="318"/>
      <c r="Q228" s="318"/>
      <c r="R228" s="318"/>
      <c r="S228" s="318"/>
    </row>
    <row r="229" spans="15:19" ht="43.5" customHeight="1" x14ac:dyDescent="0.3">
      <c r="O229" s="318"/>
      <c r="P229" s="318"/>
      <c r="Q229" s="318"/>
      <c r="R229" s="318"/>
      <c r="S229" s="318"/>
    </row>
    <row r="230" spans="15:19" ht="43.5" customHeight="1" x14ac:dyDescent="0.3">
      <c r="O230" s="318"/>
      <c r="P230" s="318"/>
      <c r="Q230" s="318"/>
      <c r="R230" s="318"/>
      <c r="S230" s="318"/>
    </row>
    <row r="231" spans="15:19" ht="43.5" customHeight="1" x14ac:dyDescent="0.3">
      <c r="O231" s="318"/>
      <c r="P231" s="318"/>
      <c r="Q231" s="318"/>
      <c r="R231" s="318"/>
      <c r="S231" s="318"/>
    </row>
    <row r="232" spans="15:19" ht="43.5" customHeight="1" x14ac:dyDescent="0.3">
      <c r="O232" s="318"/>
      <c r="P232" s="318"/>
      <c r="Q232" s="318"/>
      <c r="R232" s="318"/>
      <c r="S232" s="318"/>
    </row>
    <row r="233" spans="15:19" ht="43.5" customHeight="1" x14ac:dyDescent="0.3">
      <c r="O233" s="318"/>
      <c r="P233" s="318"/>
      <c r="Q233" s="318"/>
      <c r="R233" s="318"/>
      <c r="S233" s="318"/>
    </row>
    <row r="234" spans="15:19" ht="43.5" customHeight="1" x14ac:dyDescent="0.3">
      <c r="O234" s="318"/>
      <c r="P234" s="318"/>
      <c r="Q234" s="318"/>
      <c r="R234" s="318"/>
      <c r="S234" s="318"/>
    </row>
    <row r="235" spans="15:19" ht="43.5" customHeight="1" x14ac:dyDescent="0.3">
      <c r="O235" s="318"/>
      <c r="P235" s="318"/>
      <c r="Q235" s="318"/>
      <c r="R235" s="318"/>
      <c r="S235" s="318"/>
    </row>
    <row r="236" spans="15:19" ht="43.5" customHeight="1" x14ac:dyDescent="0.3">
      <c r="O236" s="318"/>
      <c r="P236" s="318"/>
      <c r="Q236" s="318"/>
      <c r="R236" s="318"/>
      <c r="S236" s="318"/>
    </row>
    <row r="237" spans="15:19" ht="43.5" customHeight="1" x14ac:dyDescent="0.3">
      <c r="O237" s="318"/>
      <c r="P237" s="318"/>
      <c r="Q237" s="318"/>
      <c r="R237" s="318"/>
      <c r="S237" s="318"/>
    </row>
    <row r="238" spans="15:19" ht="43.5" customHeight="1" x14ac:dyDescent="0.3">
      <c r="O238" s="318"/>
      <c r="P238" s="318"/>
      <c r="Q238" s="318"/>
      <c r="R238" s="318"/>
      <c r="S238" s="318"/>
    </row>
    <row r="239" spans="15:19" ht="43.5" customHeight="1" x14ac:dyDescent="0.3">
      <c r="O239" s="318"/>
      <c r="P239" s="318"/>
      <c r="Q239" s="318"/>
      <c r="R239" s="318"/>
      <c r="S239" s="318"/>
    </row>
    <row r="240" spans="15:19" ht="43.5" customHeight="1" x14ac:dyDescent="0.3">
      <c r="O240" s="318"/>
      <c r="P240" s="318"/>
      <c r="Q240" s="318"/>
      <c r="R240" s="318"/>
      <c r="S240" s="318"/>
    </row>
    <row r="241" spans="15:19" ht="43.5" customHeight="1" x14ac:dyDescent="0.3">
      <c r="O241" s="318"/>
      <c r="P241" s="318"/>
      <c r="Q241" s="318"/>
      <c r="R241" s="318"/>
      <c r="S241" s="318"/>
    </row>
    <row r="242" spans="15:19" ht="43.5" customHeight="1" x14ac:dyDescent="0.3">
      <c r="O242" s="318"/>
      <c r="P242" s="318"/>
      <c r="Q242" s="318"/>
      <c r="R242" s="318"/>
      <c r="S242" s="318"/>
    </row>
    <row r="243" spans="15:19" ht="43.5" customHeight="1" x14ac:dyDescent="0.3">
      <c r="O243" s="318"/>
      <c r="P243" s="318"/>
      <c r="Q243" s="318"/>
      <c r="R243" s="318"/>
      <c r="S243" s="318"/>
    </row>
    <row r="244" spans="15:19" ht="43.5" customHeight="1" x14ac:dyDescent="0.3">
      <c r="O244" s="318"/>
      <c r="P244" s="318"/>
      <c r="Q244" s="318"/>
      <c r="R244" s="318"/>
      <c r="S244" s="318"/>
    </row>
    <row r="245" spans="15:19" ht="43.5" customHeight="1" x14ac:dyDescent="0.3">
      <c r="O245" s="318"/>
      <c r="P245" s="318"/>
      <c r="Q245" s="318"/>
      <c r="R245" s="318"/>
      <c r="S245" s="318"/>
    </row>
    <row r="246" spans="15:19" ht="43.5" customHeight="1" x14ac:dyDescent="0.3">
      <c r="O246" s="318"/>
      <c r="P246" s="318"/>
      <c r="Q246" s="318"/>
      <c r="R246" s="318"/>
      <c r="S246" s="318"/>
    </row>
    <row r="247" spans="15:19" ht="43.5" customHeight="1" x14ac:dyDescent="0.3">
      <c r="O247" s="318"/>
      <c r="P247" s="318"/>
      <c r="Q247" s="318"/>
      <c r="R247" s="318"/>
      <c r="S247" s="318"/>
    </row>
    <row r="248" spans="15:19" ht="43.5" customHeight="1" x14ac:dyDescent="0.3">
      <c r="O248" s="318"/>
      <c r="P248" s="318"/>
      <c r="Q248" s="318"/>
      <c r="R248" s="318"/>
      <c r="S248" s="318"/>
    </row>
    <row r="249" spans="15:19" ht="43.5" customHeight="1" x14ac:dyDescent="0.3">
      <c r="O249" s="318"/>
      <c r="P249" s="318"/>
      <c r="Q249" s="318"/>
      <c r="R249" s="318"/>
      <c r="S249" s="318"/>
    </row>
    <row r="250" spans="15:19" ht="43.5" customHeight="1" x14ac:dyDescent="0.3">
      <c r="O250" s="318"/>
      <c r="P250" s="318"/>
      <c r="Q250" s="318"/>
      <c r="R250" s="318"/>
      <c r="S250" s="318"/>
    </row>
    <row r="251" spans="15:19" ht="43.5" customHeight="1" x14ac:dyDescent="0.3">
      <c r="O251" s="318"/>
      <c r="P251" s="318"/>
      <c r="Q251" s="318"/>
      <c r="R251" s="318"/>
      <c r="S251" s="318"/>
    </row>
    <row r="252" spans="15:19" ht="43.5" customHeight="1" x14ac:dyDescent="0.3">
      <c r="O252" s="318"/>
      <c r="P252" s="318"/>
      <c r="Q252" s="318"/>
      <c r="R252" s="318"/>
      <c r="S252" s="318"/>
    </row>
    <row r="253" spans="15:19" ht="43.5" customHeight="1" x14ac:dyDescent="0.3">
      <c r="O253" s="318"/>
      <c r="P253" s="318"/>
      <c r="Q253" s="318"/>
      <c r="R253" s="318"/>
      <c r="S253" s="318"/>
    </row>
    <row r="254" spans="15:19" ht="43.5" customHeight="1" x14ac:dyDescent="0.3">
      <c r="O254" s="318"/>
      <c r="P254" s="318"/>
      <c r="Q254" s="318"/>
      <c r="R254" s="318"/>
      <c r="S254" s="318"/>
    </row>
    <row r="255" spans="15:19" ht="43.5" customHeight="1" x14ac:dyDescent="0.3">
      <c r="O255" s="318"/>
      <c r="P255" s="318"/>
      <c r="Q255" s="318"/>
      <c r="R255" s="318"/>
      <c r="S255" s="318"/>
    </row>
    <row r="256" spans="15:19" ht="43.5" customHeight="1" x14ac:dyDescent="0.3">
      <c r="O256" s="318"/>
      <c r="P256" s="318"/>
      <c r="Q256" s="318"/>
      <c r="R256" s="318"/>
      <c r="S256" s="318"/>
    </row>
    <row r="257" spans="15:19" ht="43.5" customHeight="1" x14ac:dyDescent="0.3">
      <c r="O257" s="318"/>
      <c r="P257" s="318"/>
      <c r="Q257" s="318"/>
      <c r="R257" s="318"/>
      <c r="S257" s="318"/>
    </row>
    <row r="258" spans="15:19" ht="43.5" customHeight="1" x14ac:dyDescent="0.3">
      <c r="O258" s="318"/>
      <c r="P258" s="318"/>
      <c r="Q258" s="318"/>
      <c r="R258" s="318"/>
      <c r="S258" s="318"/>
    </row>
    <row r="259" spans="15:19" ht="43.5" customHeight="1" x14ac:dyDescent="0.3">
      <c r="O259" s="318"/>
      <c r="P259" s="318"/>
      <c r="Q259" s="318"/>
      <c r="R259" s="318"/>
      <c r="S259" s="318"/>
    </row>
    <row r="260" spans="15:19" ht="43.5" customHeight="1" x14ac:dyDescent="0.3">
      <c r="O260" s="318"/>
      <c r="P260" s="318"/>
      <c r="Q260" s="318"/>
      <c r="R260" s="318"/>
      <c r="S260" s="318"/>
    </row>
    <row r="261" spans="15:19" ht="43.5" customHeight="1" x14ac:dyDescent="0.3">
      <c r="O261" s="318"/>
      <c r="P261" s="318"/>
      <c r="Q261" s="318"/>
      <c r="R261" s="318"/>
      <c r="S261" s="318"/>
    </row>
    <row r="262" spans="15:19" ht="43.5" customHeight="1" x14ac:dyDescent="0.3">
      <c r="O262" s="318"/>
      <c r="P262" s="318"/>
      <c r="Q262" s="318"/>
      <c r="R262" s="318"/>
      <c r="S262" s="318"/>
    </row>
    <row r="263" spans="15:19" ht="43.5" customHeight="1" x14ac:dyDescent="0.3">
      <c r="O263" s="318"/>
      <c r="P263" s="318"/>
      <c r="Q263" s="318"/>
      <c r="R263" s="318"/>
      <c r="S263" s="318"/>
    </row>
    <row r="264" spans="15:19" ht="43.5" customHeight="1" x14ac:dyDescent="0.3">
      <c r="O264" s="318"/>
      <c r="P264" s="318"/>
      <c r="Q264" s="318"/>
      <c r="R264" s="318"/>
      <c r="S264" s="318"/>
    </row>
    <row r="265" spans="15:19" ht="43.5" customHeight="1" x14ac:dyDescent="0.3">
      <c r="O265" s="318"/>
      <c r="P265" s="318"/>
      <c r="Q265" s="318"/>
      <c r="R265" s="318"/>
      <c r="S265" s="318"/>
    </row>
    <row r="266" spans="15:19" ht="43.5" customHeight="1" x14ac:dyDescent="0.3">
      <c r="O266" s="318"/>
      <c r="P266" s="318"/>
      <c r="Q266" s="318"/>
      <c r="R266" s="318"/>
      <c r="S266" s="318"/>
    </row>
    <row r="267" spans="15:19" ht="43.5" customHeight="1" x14ac:dyDescent="0.3">
      <c r="O267" s="318"/>
      <c r="P267" s="318"/>
      <c r="Q267" s="318"/>
      <c r="R267" s="318"/>
      <c r="S267" s="318"/>
    </row>
    <row r="268" spans="15:19" ht="43.5" customHeight="1" x14ac:dyDescent="0.3">
      <c r="O268" s="318"/>
      <c r="P268" s="318"/>
      <c r="Q268" s="318"/>
      <c r="R268" s="318"/>
      <c r="S268" s="318"/>
    </row>
    <row r="269" spans="15:19" ht="43.5" customHeight="1" x14ac:dyDescent="0.3">
      <c r="O269" s="318"/>
      <c r="P269" s="318"/>
      <c r="Q269" s="318"/>
      <c r="R269" s="318"/>
      <c r="S269" s="318"/>
    </row>
    <row r="270" spans="15:19" ht="43.5" customHeight="1" x14ac:dyDescent="0.3">
      <c r="O270" s="318"/>
      <c r="P270" s="318"/>
      <c r="Q270" s="318"/>
      <c r="R270" s="318"/>
      <c r="S270" s="318"/>
    </row>
    <row r="271" spans="15:19" ht="43.5" customHeight="1" x14ac:dyDescent="0.3">
      <c r="O271" s="318"/>
      <c r="P271" s="318"/>
      <c r="Q271" s="318"/>
      <c r="R271" s="318"/>
      <c r="S271" s="318"/>
    </row>
    <row r="272" spans="15:19" ht="43.5" customHeight="1" x14ac:dyDescent="0.3">
      <c r="O272" s="318"/>
      <c r="P272" s="318"/>
      <c r="Q272" s="318"/>
      <c r="R272" s="318"/>
      <c r="S272" s="318"/>
    </row>
    <row r="273" spans="15:19" ht="43.5" customHeight="1" x14ac:dyDescent="0.3">
      <c r="O273" s="318"/>
      <c r="P273" s="318"/>
      <c r="Q273" s="318"/>
      <c r="R273" s="318"/>
      <c r="S273" s="318"/>
    </row>
    <row r="274" spans="15:19" ht="43.5" customHeight="1" x14ac:dyDescent="0.3">
      <c r="O274" s="318"/>
      <c r="P274" s="318"/>
      <c r="Q274" s="318"/>
      <c r="R274" s="318"/>
      <c r="S274" s="318"/>
    </row>
    <row r="275" spans="15:19" ht="43.5" customHeight="1" x14ac:dyDescent="0.3">
      <c r="O275" s="318"/>
      <c r="P275" s="318"/>
      <c r="Q275" s="318"/>
      <c r="R275" s="318"/>
      <c r="S275" s="318"/>
    </row>
    <row r="276" spans="15:19" ht="43.5" customHeight="1" x14ac:dyDescent="0.3">
      <c r="O276" s="318"/>
      <c r="P276" s="318"/>
      <c r="Q276" s="318"/>
      <c r="R276" s="318"/>
      <c r="S276" s="318"/>
    </row>
    <row r="277" spans="15:19" ht="43.5" customHeight="1" x14ac:dyDescent="0.3">
      <c r="O277" s="318"/>
      <c r="P277" s="318"/>
      <c r="Q277" s="318"/>
      <c r="R277" s="318"/>
      <c r="S277" s="318"/>
    </row>
    <row r="278" spans="15:19" ht="43.5" customHeight="1" x14ac:dyDescent="0.3">
      <c r="O278" s="318"/>
      <c r="P278" s="318"/>
      <c r="Q278" s="318"/>
      <c r="R278" s="318"/>
      <c r="S278" s="318"/>
    </row>
    <row r="279" spans="15:19" ht="43.5" customHeight="1" x14ac:dyDescent="0.3">
      <c r="O279" s="318"/>
      <c r="P279" s="318"/>
      <c r="Q279" s="318"/>
      <c r="R279" s="318"/>
      <c r="S279" s="318"/>
    </row>
    <row r="280" spans="15:19" ht="43.5" customHeight="1" x14ac:dyDescent="0.3">
      <c r="O280" s="318"/>
      <c r="P280" s="318"/>
      <c r="Q280" s="318"/>
      <c r="R280" s="318"/>
      <c r="S280" s="318"/>
    </row>
    <row r="281" spans="15:19" ht="43.5" customHeight="1" x14ac:dyDescent="0.3">
      <c r="O281" s="318"/>
      <c r="P281" s="318"/>
      <c r="Q281" s="318"/>
      <c r="R281" s="318"/>
      <c r="S281" s="318"/>
    </row>
    <row r="282" spans="15:19" ht="43.5" customHeight="1" x14ac:dyDescent="0.3">
      <c r="O282" s="318"/>
      <c r="P282" s="318"/>
      <c r="Q282" s="318"/>
      <c r="R282" s="318"/>
      <c r="S282" s="318"/>
    </row>
    <row r="283" spans="15:19" ht="43.5" customHeight="1" x14ac:dyDescent="0.3">
      <c r="O283" s="318"/>
      <c r="P283" s="318"/>
      <c r="Q283" s="318"/>
      <c r="R283" s="318"/>
      <c r="S283" s="318"/>
    </row>
    <row r="285" spans="15:19" ht="43.5" customHeight="1" x14ac:dyDescent="0.3">
      <c r="O285" s="318"/>
    </row>
    <row r="286" spans="15:19" ht="43.5" customHeight="1" x14ac:dyDescent="0.3">
      <c r="O286" s="318"/>
    </row>
    <row r="287" spans="15:19" ht="43.5" customHeight="1" x14ac:dyDescent="0.3">
      <c r="O287" s="318"/>
    </row>
    <row r="288" spans="15:19" ht="43.5" customHeight="1" x14ac:dyDescent="0.3">
      <c r="O288" s="318"/>
    </row>
    <row r="289" spans="15:15" ht="43.5" customHeight="1" x14ac:dyDescent="0.3">
      <c r="O289" s="318"/>
    </row>
    <row r="290" spans="15:15" ht="43.5" customHeight="1" x14ac:dyDescent="0.3">
      <c r="O290" s="318"/>
    </row>
    <row r="291" spans="15:15" ht="43.5" customHeight="1" x14ac:dyDescent="0.3">
      <c r="O291" s="318"/>
    </row>
    <row r="292" spans="15:15" ht="43.5" customHeight="1" x14ac:dyDescent="0.3">
      <c r="O292" s="318"/>
    </row>
    <row r="293" spans="15:15" ht="43.5" customHeight="1" x14ac:dyDescent="0.3">
      <c r="O293" s="318"/>
    </row>
    <row r="294" spans="15:15" ht="43.5" customHeight="1" x14ac:dyDescent="0.3">
      <c r="O294" s="318"/>
    </row>
    <row r="295" spans="15:15" ht="43.5" customHeight="1" x14ac:dyDescent="0.3">
      <c r="O295" s="318"/>
    </row>
    <row r="296" spans="15:15" ht="43.5" customHeight="1" x14ac:dyDescent="0.3">
      <c r="O296" s="318"/>
    </row>
    <row r="297" spans="15:15" ht="43.5" customHeight="1" x14ac:dyDescent="0.3">
      <c r="O297" s="318"/>
    </row>
    <row r="298" spans="15:15" ht="43.5" customHeight="1" x14ac:dyDescent="0.3">
      <c r="O298" s="318"/>
    </row>
    <row r="299" spans="15:15" ht="43.5" customHeight="1" x14ac:dyDescent="0.3">
      <c r="O299" s="318"/>
    </row>
    <row r="300" spans="15:15" ht="43.5" customHeight="1" x14ac:dyDescent="0.3">
      <c r="O300" s="318"/>
    </row>
    <row r="301" spans="15:15" ht="43.5" customHeight="1" x14ac:dyDescent="0.3">
      <c r="O301" s="318"/>
    </row>
    <row r="302" spans="15:15" ht="43.5" customHeight="1" x14ac:dyDescent="0.3">
      <c r="O302" s="318"/>
    </row>
    <row r="303" spans="15:15" ht="43.5" customHeight="1" x14ac:dyDescent="0.3">
      <c r="O303" s="318"/>
    </row>
    <row r="304" spans="15:15" ht="43.5" customHeight="1" x14ac:dyDescent="0.3">
      <c r="O304" s="318"/>
    </row>
    <row r="305" spans="15:15" ht="43.5" customHeight="1" x14ac:dyDescent="0.3">
      <c r="O305" s="318"/>
    </row>
    <row r="306" spans="15:15" ht="43.5" customHeight="1" x14ac:dyDescent="0.3">
      <c r="O306" s="318"/>
    </row>
    <row r="307" spans="15:15" ht="43.5" customHeight="1" x14ac:dyDescent="0.3">
      <c r="O307" s="318"/>
    </row>
    <row r="308" spans="15:15" ht="43.5" customHeight="1" x14ac:dyDescent="0.3">
      <c r="O308" s="318"/>
    </row>
    <row r="309" spans="15:15" ht="43.5" customHeight="1" x14ac:dyDescent="0.3">
      <c r="O309" s="318"/>
    </row>
    <row r="310" spans="15:15" ht="43.5" customHeight="1" x14ac:dyDescent="0.3">
      <c r="O310" s="318"/>
    </row>
    <row r="311" spans="15:15" ht="43.5" customHeight="1" x14ac:dyDescent="0.3">
      <c r="O311" s="318"/>
    </row>
    <row r="312" spans="15:15" ht="43.5" customHeight="1" x14ac:dyDescent="0.3">
      <c r="O312" s="318"/>
    </row>
    <row r="313" spans="15:15" ht="43.5" customHeight="1" x14ac:dyDescent="0.3">
      <c r="O313" s="318"/>
    </row>
    <row r="314" spans="15:15" ht="43.5" customHeight="1" x14ac:dyDescent="0.3">
      <c r="O314" s="318"/>
    </row>
    <row r="315" spans="15:15" ht="43.5" customHeight="1" x14ac:dyDescent="0.3">
      <c r="O315" s="318"/>
    </row>
    <row r="316" spans="15:15" ht="43.5" customHeight="1" x14ac:dyDescent="0.3">
      <c r="O316" s="318"/>
    </row>
    <row r="317" spans="15:15" ht="43.5" customHeight="1" x14ac:dyDescent="0.3">
      <c r="O317" s="318"/>
    </row>
    <row r="318" spans="15:15" ht="43.5" customHeight="1" x14ac:dyDescent="0.3">
      <c r="O318" s="318"/>
    </row>
    <row r="319" spans="15:15" ht="43.5" customHeight="1" x14ac:dyDescent="0.3">
      <c r="O319" s="318"/>
    </row>
    <row r="320" spans="15:15" ht="43.5" customHeight="1" x14ac:dyDescent="0.3">
      <c r="O320" s="318"/>
    </row>
    <row r="321" spans="15:15" ht="43.5" customHeight="1" x14ac:dyDescent="0.3">
      <c r="O321" s="318"/>
    </row>
    <row r="322" spans="15:15" ht="43.5" customHeight="1" x14ac:dyDescent="0.3">
      <c r="O322" s="318"/>
    </row>
    <row r="323" spans="15:15" ht="43.5" customHeight="1" x14ac:dyDescent="0.3">
      <c r="O323" s="318"/>
    </row>
    <row r="324" spans="15:15" ht="43.5" customHeight="1" x14ac:dyDescent="0.3">
      <c r="O324" s="318"/>
    </row>
    <row r="325" spans="15:15" ht="43.5" customHeight="1" x14ac:dyDescent="0.3">
      <c r="O325" s="318"/>
    </row>
    <row r="326" spans="15:15" ht="43.5" customHeight="1" x14ac:dyDescent="0.3">
      <c r="O326" s="318"/>
    </row>
    <row r="327" spans="15:15" ht="43.5" customHeight="1" x14ac:dyDescent="0.3">
      <c r="O327" s="318"/>
    </row>
    <row r="328" spans="15:15" ht="43.5" customHeight="1" x14ac:dyDescent="0.3">
      <c r="O328" s="318"/>
    </row>
    <row r="329" spans="15:15" ht="43.5" customHeight="1" x14ac:dyDescent="0.3">
      <c r="O329" s="318"/>
    </row>
    <row r="330" spans="15:15" ht="43.5" customHeight="1" x14ac:dyDescent="0.3">
      <c r="O330" s="318"/>
    </row>
    <row r="331" spans="15:15" ht="43.5" customHeight="1" x14ac:dyDescent="0.3">
      <c r="O331" s="318"/>
    </row>
    <row r="332" spans="15:15" ht="43.5" customHeight="1" x14ac:dyDescent="0.3">
      <c r="O332" s="318"/>
    </row>
    <row r="333" spans="15:15" ht="43.5" customHeight="1" x14ac:dyDescent="0.3">
      <c r="O333" s="318"/>
    </row>
    <row r="334" spans="15:15" ht="43.5" customHeight="1" x14ac:dyDescent="0.3">
      <c r="O334" s="318"/>
    </row>
    <row r="335" spans="15:15" ht="43.5" customHeight="1" x14ac:dyDescent="0.3">
      <c r="O335" s="318"/>
    </row>
    <row r="336" spans="15:15" ht="43.5" customHeight="1" x14ac:dyDescent="0.3">
      <c r="O336" s="318"/>
    </row>
    <row r="337" spans="15:15" ht="43.5" customHeight="1" x14ac:dyDescent="0.3">
      <c r="O337" s="318"/>
    </row>
    <row r="338" spans="15:15" ht="43.5" customHeight="1" x14ac:dyDescent="0.3">
      <c r="O338" s="318"/>
    </row>
    <row r="339" spans="15:15" ht="43.5" customHeight="1" x14ac:dyDescent="0.3">
      <c r="O339" s="318"/>
    </row>
    <row r="340" spans="15:15" ht="43.5" customHeight="1" x14ac:dyDescent="0.3">
      <c r="O340" s="318"/>
    </row>
    <row r="341" spans="15:15" ht="43.5" customHeight="1" x14ac:dyDescent="0.3">
      <c r="O341" s="318"/>
    </row>
    <row r="342" spans="15:15" ht="43.5" customHeight="1" x14ac:dyDescent="0.3">
      <c r="O342" s="318"/>
    </row>
    <row r="343" spans="15:15" ht="43.5" customHeight="1" x14ac:dyDescent="0.3">
      <c r="O343" s="318"/>
    </row>
    <row r="344" spans="15:15" ht="43.5" customHeight="1" x14ac:dyDescent="0.3">
      <c r="O344" s="318"/>
    </row>
    <row r="345" spans="15:15" ht="43.5" customHeight="1" x14ac:dyDescent="0.3">
      <c r="O345" s="318"/>
    </row>
    <row r="346" spans="15:15" ht="43.5" customHeight="1" x14ac:dyDescent="0.3">
      <c r="O346" s="318"/>
    </row>
    <row r="347" spans="15:15" ht="43.5" customHeight="1" x14ac:dyDescent="0.3">
      <c r="O347" s="318"/>
    </row>
    <row r="348" spans="15:15" ht="43.5" customHeight="1" x14ac:dyDescent="0.3">
      <c r="O348" s="318"/>
    </row>
    <row r="349" spans="15:15" ht="43.5" customHeight="1" x14ac:dyDescent="0.3">
      <c r="O349" s="318"/>
    </row>
    <row r="350" spans="15:15" ht="43.5" customHeight="1" x14ac:dyDescent="0.3">
      <c r="O350" s="318"/>
    </row>
    <row r="351" spans="15:15" ht="43.5" customHeight="1" x14ac:dyDescent="0.3">
      <c r="O351" s="318"/>
    </row>
    <row r="352" spans="15:15" ht="43.5" customHeight="1" x14ac:dyDescent="0.3">
      <c r="O352" s="318"/>
    </row>
    <row r="353" spans="15:15" ht="43.5" customHeight="1" x14ac:dyDescent="0.3">
      <c r="O353" s="318"/>
    </row>
    <row r="354" spans="15:15" ht="43.5" customHeight="1" x14ac:dyDescent="0.3">
      <c r="O354" s="318"/>
    </row>
    <row r="355" spans="15:15" ht="43.5" customHeight="1" x14ac:dyDescent="0.3">
      <c r="O355" s="318"/>
    </row>
    <row r="356" spans="15:15" ht="43.5" customHeight="1" x14ac:dyDescent="0.3">
      <c r="O356" s="318"/>
    </row>
    <row r="357" spans="15:15" ht="43.5" customHeight="1" x14ac:dyDescent="0.3">
      <c r="O357" s="318"/>
    </row>
    <row r="358" spans="15:15" ht="43.5" customHeight="1" x14ac:dyDescent="0.3">
      <c r="O358" s="318"/>
    </row>
    <row r="359" spans="15:15" ht="43.5" customHeight="1" x14ac:dyDescent="0.3">
      <c r="O359" s="318"/>
    </row>
    <row r="360" spans="15:15" ht="43.5" customHeight="1" x14ac:dyDescent="0.3">
      <c r="O360" s="318"/>
    </row>
    <row r="361" spans="15:15" ht="43.5" customHeight="1" x14ac:dyDescent="0.3">
      <c r="O361" s="318"/>
    </row>
    <row r="362" spans="15:15" ht="43.5" customHeight="1" x14ac:dyDescent="0.3">
      <c r="O362" s="318"/>
    </row>
    <row r="363" spans="15:15" ht="43.5" customHeight="1" x14ac:dyDescent="0.3">
      <c r="O363" s="318"/>
    </row>
    <row r="364" spans="15:15" ht="43.5" customHeight="1" x14ac:dyDescent="0.3">
      <c r="O364" s="318"/>
    </row>
    <row r="365" spans="15:15" ht="43.5" customHeight="1" x14ac:dyDescent="0.3">
      <c r="O365" s="318"/>
    </row>
    <row r="366" spans="15:15" ht="43.5" customHeight="1" x14ac:dyDescent="0.3">
      <c r="O366" s="318"/>
    </row>
    <row r="367" spans="15:15" ht="43.5" customHeight="1" x14ac:dyDescent="0.3">
      <c r="O367" s="318"/>
    </row>
    <row r="368" spans="15:15" ht="43.5" customHeight="1" x14ac:dyDescent="0.3">
      <c r="O368" s="318"/>
    </row>
    <row r="369" spans="15:15" ht="43.5" customHeight="1" x14ac:dyDescent="0.3">
      <c r="O369" s="318"/>
    </row>
    <row r="370" spans="15:15" ht="43.5" customHeight="1" x14ac:dyDescent="0.3">
      <c r="O370" s="318"/>
    </row>
    <row r="371" spans="15:15" ht="43.5" customHeight="1" x14ac:dyDescent="0.3">
      <c r="O371" s="318"/>
    </row>
    <row r="372" spans="15:15" ht="43.5" customHeight="1" x14ac:dyDescent="0.3">
      <c r="O372" s="318"/>
    </row>
    <row r="373" spans="15:15" ht="43.5" customHeight="1" x14ac:dyDescent="0.3">
      <c r="O373" s="318"/>
    </row>
    <row r="374" spans="15:15" ht="43.5" customHeight="1" x14ac:dyDescent="0.3">
      <c r="O374" s="318"/>
    </row>
    <row r="375" spans="15:15" ht="43.5" customHeight="1" x14ac:dyDescent="0.3">
      <c r="O375" s="318"/>
    </row>
    <row r="376" spans="15:15" ht="43.5" customHeight="1" x14ac:dyDescent="0.3">
      <c r="O376" s="318"/>
    </row>
    <row r="377" spans="15:15" ht="43.5" customHeight="1" x14ac:dyDescent="0.3">
      <c r="O377" s="318"/>
    </row>
    <row r="378" spans="15:15" ht="43.5" customHeight="1" x14ac:dyDescent="0.3">
      <c r="O378" s="318"/>
    </row>
    <row r="379" spans="15:15" ht="43.5" customHeight="1" x14ac:dyDescent="0.3">
      <c r="O379" s="318"/>
    </row>
    <row r="380" spans="15:15" ht="43.5" customHeight="1" x14ac:dyDescent="0.3">
      <c r="O380" s="318"/>
    </row>
    <row r="381" spans="15:15" ht="43.5" customHeight="1" x14ac:dyDescent="0.3">
      <c r="O381" s="318"/>
    </row>
    <row r="382" spans="15:15" ht="43.5" customHeight="1" x14ac:dyDescent="0.3">
      <c r="O382" s="318"/>
    </row>
    <row r="383" spans="15:15" ht="43.5" customHeight="1" x14ac:dyDescent="0.3">
      <c r="O383" s="318"/>
    </row>
    <row r="384" spans="15:15" ht="43.5" customHeight="1" x14ac:dyDescent="0.3">
      <c r="O384" s="318"/>
    </row>
    <row r="385" spans="15:15" ht="43.5" customHeight="1" x14ac:dyDescent="0.3">
      <c r="O385" s="318"/>
    </row>
    <row r="386" spans="15:15" ht="43.5" customHeight="1" x14ac:dyDescent="0.3">
      <c r="O386" s="318"/>
    </row>
    <row r="387" spans="15:15" ht="43.5" customHeight="1" x14ac:dyDescent="0.3">
      <c r="O387" s="318"/>
    </row>
    <row r="388" spans="15:15" ht="43.5" customHeight="1" x14ac:dyDescent="0.3">
      <c r="O388" s="318"/>
    </row>
    <row r="389" spans="15:15" ht="43.5" customHeight="1" x14ac:dyDescent="0.3">
      <c r="O389" s="318"/>
    </row>
    <row r="390" spans="15:15" ht="43.5" customHeight="1" x14ac:dyDescent="0.3">
      <c r="O390" s="318"/>
    </row>
    <row r="391" spans="15:15" ht="43.5" customHeight="1" x14ac:dyDescent="0.3">
      <c r="O391" s="318"/>
    </row>
    <row r="392" spans="15:15" ht="43.5" customHeight="1" x14ac:dyDescent="0.3">
      <c r="O392" s="318"/>
    </row>
    <row r="393" spans="15:15" ht="43.5" customHeight="1" x14ac:dyDescent="0.3">
      <c r="O393" s="318"/>
    </row>
    <row r="394" spans="15:15" ht="43.5" customHeight="1" x14ac:dyDescent="0.3">
      <c r="O394" s="318"/>
    </row>
    <row r="395" spans="15:15" ht="43.5" customHeight="1" x14ac:dyDescent="0.3">
      <c r="O395" s="318"/>
    </row>
    <row r="396" spans="15:15" ht="43.5" customHeight="1" x14ac:dyDescent="0.3">
      <c r="O396" s="318"/>
    </row>
    <row r="397" spans="15:15" ht="43.5" customHeight="1" x14ac:dyDescent="0.3">
      <c r="O397" s="318"/>
    </row>
    <row r="398" spans="15:15" ht="43.5" customHeight="1" x14ac:dyDescent="0.3">
      <c r="O398" s="318"/>
    </row>
    <row r="399" spans="15:15" ht="43.5" customHeight="1" x14ac:dyDescent="0.3">
      <c r="O399" s="318"/>
    </row>
    <row r="400" spans="15:15" ht="43.5" customHeight="1" x14ac:dyDescent="0.3">
      <c r="O400" s="318"/>
    </row>
    <row r="401" spans="15:15" ht="43.5" customHeight="1" x14ac:dyDescent="0.3">
      <c r="O401" s="318"/>
    </row>
    <row r="402" spans="15:15" ht="43.5" customHeight="1" x14ac:dyDescent="0.3">
      <c r="O402" s="318"/>
    </row>
    <row r="403" spans="15:15" ht="43.5" customHeight="1" x14ac:dyDescent="0.3">
      <c r="O403" s="318"/>
    </row>
    <row r="404" spans="15:15" ht="43.5" customHeight="1" x14ac:dyDescent="0.3">
      <c r="O404" s="318"/>
    </row>
    <row r="405" spans="15:15" ht="43.5" customHeight="1" x14ac:dyDescent="0.3">
      <c r="O405" s="318"/>
    </row>
    <row r="406" spans="15:15" ht="43.5" customHeight="1" x14ac:dyDescent="0.3">
      <c r="O406" s="318"/>
    </row>
    <row r="407" spans="15:15" ht="43.5" customHeight="1" x14ac:dyDescent="0.3">
      <c r="O407" s="318"/>
    </row>
    <row r="408" spans="15:15" ht="43.5" customHeight="1" x14ac:dyDescent="0.3">
      <c r="O408" s="318"/>
    </row>
    <row r="409" spans="15:15" ht="43.5" customHeight="1" x14ac:dyDescent="0.3">
      <c r="O409" s="318"/>
    </row>
    <row r="410" spans="15:15" ht="43.5" customHeight="1" x14ac:dyDescent="0.3">
      <c r="O410" s="318"/>
    </row>
    <row r="411" spans="15:15" ht="43.5" customHeight="1" x14ac:dyDescent="0.3">
      <c r="O411" s="318"/>
    </row>
    <row r="412" spans="15:15" ht="43.5" customHeight="1" x14ac:dyDescent="0.3">
      <c r="O412" s="318"/>
    </row>
    <row r="413" spans="15:15" ht="43.5" customHeight="1" x14ac:dyDescent="0.3">
      <c r="O413" s="318"/>
    </row>
    <row r="414" spans="15:15" ht="43.5" customHeight="1" x14ac:dyDescent="0.3">
      <c r="O414" s="318"/>
    </row>
    <row r="415" spans="15:15" ht="43.5" customHeight="1" x14ac:dyDescent="0.3">
      <c r="O415" s="318"/>
    </row>
    <row r="416" spans="15:15" ht="43.5" customHeight="1" x14ac:dyDescent="0.3">
      <c r="O416" s="318"/>
    </row>
    <row r="417" spans="15:15" ht="43.5" customHeight="1" x14ac:dyDescent="0.3">
      <c r="O417" s="318"/>
    </row>
    <row r="418" spans="15:15" ht="43.5" customHeight="1" x14ac:dyDescent="0.3">
      <c r="O418" s="318"/>
    </row>
    <row r="419" spans="15:15" ht="43.5" customHeight="1" x14ac:dyDescent="0.3">
      <c r="O419" s="318"/>
    </row>
    <row r="420" spans="15:15" ht="43.5" customHeight="1" x14ac:dyDescent="0.3">
      <c r="O420" s="318"/>
    </row>
    <row r="421" spans="15:15" ht="43.5" customHeight="1" x14ac:dyDescent="0.3">
      <c r="O421" s="318"/>
    </row>
    <row r="422" spans="15:15" ht="43.5" customHeight="1" x14ac:dyDescent="0.3">
      <c r="O422" s="318"/>
    </row>
    <row r="423" spans="15:15" ht="43.5" customHeight="1" x14ac:dyDescent="0.3">
      <c r="O423" s="318"/>
    </row>
    <row r="424" spans="15:15" ht="43.5" customHeight="1" x14ac:dyDescent="0.3">
      <c r="O424" s="318"/>
    </row>
    <row r="425" spans="15:15" ht="43.5" customHeight="1" x14ac:dyDescent="0.3">
      <c r="O425" s="318"/>
    </row>
    <row r="426" spans="15:15" ht="43.5" customHeight="1" x14ac:dyDescent="0.3">
      <c r="O426" s="318"/>
    </row>
    <row r="427" spans="15:15" ht="43.5" customHeight="1" x14ac:dyDescent="0.3">
      <c r="O427" s="318"/>
    </row>
    <row r="428" spans="15:15" ht="43.5" customHeight="1" x14ac:dyDescent="0.3">
      <c r="O428" s="318"/>
    </row>
    <row r="429" spans="15:15" ht="43.5" customHeight="1" x14ac:dyDescent="0.3">
      <c r="O429" s="318"/>
    </row>
    <row r="430" spans="15:15" ht="43.5" customHeight="1" x14ac:dyDescent="0.3">
      <c r="O430" s="318"/>
    </row>
    <row r="431" spans="15:15" ht="43.5" customHeight="1" x14ac:dyDescent="0.3">
      <c r="O431" s="318"/>
    </row>
    <row r="432" spans="15:15" ht="43.5" customHeight="1" x14ac:dyDescent="0.3">
      <c r="O432" s="318"/>
    </row>
    <row r="433" spans="15:15" ht="43.5" customHeight="1" x14ac:dyDescent="0.3">
      <c r="O433" s="318"/>
    </row>
    <row r="434" spans="15:15" ht="43.5" customHeight="1" x14ac:dyDescent="0.3">
      <c r="O434" s="318"/>
    </row>
    <row r="435" spans="15:15" ht="43.5" customHeight="1" x14ac:dyDescent="0.3">
      <c r="O435" s="318"/>
    </row>
    <row r="436" spans="15:15" ht="43.5" customHeight="1" x14ac:dyDescent="0.3">
      <c r="O436" s="318"/>
    </row>
    <row r="437" spans="15:15" ht="43.5" customHeight="1" x14ac:dyDescent="0.3">
      <c r="O437" s="318"/>
    </row>
    <row r="438" spans="15:15" ht="43.5" customHeight="1" x14ac:dyDescent="0.3">
      <c r="O438" s="318"/>
    </row>
    <row r="439" spans="15:15" ht="43.5" customHeight="1" x14ac:dyDescent="0.3">
      <c r="O439" s="318"/>
    </row>
    <row r="440" spans="15:15" ht="43.5" customHeight="1" x14ac:dyDescent="0.3">
      <c r="O440" s="318"/>
    </row>
    <row r="441" spans="15:15" ht="43.5" customHeight="1" x14ac:dyDescent="0.3">
      <c r="O441" s="318"/>
    </row>
    <row r="442" spans="15:15" ht="43.5" customHeight="1" x14ac:dyDescent="0.3">
      <c r="O442" s="318"/>
    </row>
    <row r="443" spans="15:15" ht="43.5" customHeight="1" x14ac:dyDescent="0.3">
      <c r="O443" s="318"/>
    </row>
    <row r="444" spans="15:15" ht="43.5" customHeight="1" x14ac:dyDescent="0.3">
      <c r="O444" s="318"/>
    </row>
    <row r="445" spans="15:15" ht="43.5" customHeight="1" x14ac:dyDescent="0.3">
      <c r="O445" s="318"/>
    </row>
    <row r="446" spans="15:15" ht="43.5" customHeight="1" x14ac:dyDescent="0.3">
      <c r="O446" s="318"/>
    </row>
    <row r="447" spans="15:15" ht="43.5" customHeight="1" x14ac:dyDescent="0.3">
      <c r="O447" s="318"/>
    </row>
    <row r="448" spans="15:15" ht="43.5" customHeight="1" x14ac:dyDescent="0.3">
      <c r="O448" s="318"/>
    </row>
    <row r="449" spans="15:15" ht="43.5" customHeight="1" x14ac:dyDescent="0.3">
      <c r="O449" s="318"/>
    </row>
    <row r="450" spans="15:15" ht="43.5" customHeight="1" x14ac:dyDescent="0.3">
      <c r="O450" s="318"/>
    </row>
    <row r="451" spans="15:15" ht="43.5" customHeight="1" x14ac:dyDescent="0.3">
      <c r="O451" s="318"/>
    </row>
    <row r="452" spans="15:15" ht="43.5" customHeight="1" x14ac:dyDescent="0.3">
      <c r="O452" s="318"/>
    </row>
    <row r="453" spans="15:15" ht="43.5" customHeight="1" x14ac:dyDescent="0.3">
      <c r="O453" s="318"/>
    </row>
    <row r="454" spans="15:15" ht="43.5" customHeight="1" x14ac:dyDescent="0.3">
      <c r="O454" s="318"/>
    </row>
    <row r="455" spans="15:15" ht="43.5" customHeight="1" x14ac:dyDescent="0.3">
      <c r="O455" s="318"/>
    </row>
    <row r="456" spans="15:15" ht="43.5" customHeight="1" x14ac:dyDescent="0.3">
      <c r="O456" s="318"/>
    </row>
    <row r="457" spans="15:15" ht="43.5" customHeight="1" x14ac:dyDescent="0.3">
      <c r="O457" s="318"/>
    </row>
    <row r="458" spans="15:15" ht="43.5" customHeight="1" x14ac:dyDescent="0.3">
      <c r="O458" s="318"/>
    </row>
    <row r="459" spans="15:15" ht="43.5" customHeight="1" x14ac:dyDescent="0.3">
      <c r="O459" s="318"/>
    </row>
    <row r="460" spans="15:15" ht="43.5" customHeight="1" x14ac:dyDescent="0.3">
      <c r="O460" s="318"/>
    </row>
    <row r="461" spans="15:15" ht="43.5" customHeight="1" x14ac:dyDescent="0.3">
      <c r="O461" s="318"/>
    </row>
    <row r="462" spans="15:15" ht="43.5" customHeight="1" x14ac:dyDescent="0.3">
      <c r="O462" s="318"/>
    </row>
    <row r="463" spans="15:15" ht="43.5" customHeight="1" x14ac:dyDescent="0.3">
      <c r="O463" s="318"/>
    </row>
    <row r="464" spans="15:15" ht="43.5" customHeight="1" x14ac:dyDescent="0.3">
      <c r="O464" s="318"/>
    </row>
    <row r="465" spans="15:15" ht="43.5" customHeight="1" x14ac:dyDescent="0.3">
      <c r="O465" s="318"/>
    </row>
    <row r="466" spans="15:15" ht="43.5" customHeight="1" x14ac:dyDescent="0.3">
      <c r="O466" s="318"/>
    </row>
    <row r="467" spans="15:15" ht="43.5" customHeight="1" x14ac:dyDescent="0.3">
      <c r="O467" s="318"/>
    </row>
    <row r="468" spans="15:15" ht="43.5" customHeight="1" x14ac:dyDescent="0.3">
      <c r="O468" s="318"/>
    </row>
    <row r="469" spans="15:15" ht="43.5" customHeight="1" x14ac:dyDescent="0.3">
      <c r="O469" s="318"/>
    </row>
    <row r="470" spans="15:15" ht="43.5" customHeight="1" x14ac:dyDescent="0.3">
      <c r="O470" s="318"/>
    </row>
    <row r="471" spans="15:15" ht="43.5" customHeight="1" x14ac:dyDescent="0.3">
      <c r="O471" s="318"/>
    </row>
    <row r="472" spans="15:15" ht="43.5" customHeight="1" x14ac:dyDescent="0.3">
      <c r="O472" s="318"/>
    </row>
    <row r="473" spans="15:15" ht="43.5" customHeight="1" x14ac:dyDescent="0.3">
      <c r="O473" s="318"/>
    </row>
    <row r="474" spans="15:15" ht="43.5" customHeight="1" x14ac:dyDescent="0.3">
      <c r="O474" s="318"/>
    </row>
    <row r="475" spans="15:15" ht="43.5" customHeight="1" x14ac:dyDescent="0.3">
      <c r="O475" s="318"/>
    </row>
    <row r="476" spans="15:15" ht="43.5" customHeight="1" x14ac:dyDescent="0.3">
      <c r="O476" s="318"/>
    </row>
    <row r="477" spans="15:15" ht="43.5" customHeight="1" x14ac:dyDescent="0.3">
      <c r="O477" s="318"/>
    </row>
    <row r="478" spans="15:15" ht="43.5" customHeight="1" x14ac:dyDescent="0.3">
      <c r="O478" s="318"/>
    </row>
    <row r="479" spans="15:15" ht="43.5" customHeight="1" x14ac:dyDescent="0.3">
      <c r="O479" s="318"/>
    </row>
    <row r="480" spans="15:15" ht="43.5" customHeight="1" x14ac:dyDescent="0.3">
      <c r="O480" s="318"/>
    </row>
    <row r="481" spans="15:15" ht="43.5" customHeight="1" x14ac:dyDescent="0.3">
      <c r="O481" s="318"/>
    </row>
    <row r="482" spans="15:15" ht="43.5" customHeight="1" x14ac:dyDescent="0.3">
      <c r="O482" s="318"/>
    </row>
    <row r="483" spans="15:15" ht="43.5" customHeight="1" x14ac:dyDescent="0.3">
      <c r="O483" s="318"/>
    </row>
    <row r="484" spans="15:15" ht="43.5" customHeight="1" x14ac:dyDescent="0.3">
      <c r="O484" s="318"/>
    </row>
    <row r="485" spans="15:15" ht="43.5" customHeight="1" x14ac:dyDescent="0.3">
      <c r="O485" s="318"/>
    </row>
    <row r="486" spans="15:15" ht="43.5" customHeight="1" x14ac:dyDescent="0.3">
      <c r="O486" s="318"/>
    </row>
    <row r="487" spans="15:15" ht="43.5" customHeight="1" x14ac:dyDescent="0.3">
      <c r="O487" s="318"/>
    </row>
    <row r="488" spans="15:15" ht="43.5" customHeight="1" x14ac:dyDescent="0.3">
      <c r="O488" s="318"/>
    </row>
    <row r="489" spans="15:15" ht="43.5" customHeight="1" x14ac:dyDescent="0.3">
      <c r="O489" s="318"/>
    </row>
    <row r="490" spans="15:15" ht="43.5" customHeight="1" x14ac:dyDescent="0.3">
      <c r="O490" s="318"/>
    </row>
    <row r="491" spans="15:15" ht="43.5" customHeight="1" x14ac:dyDescent="0.3">
      <c r="O491" s="318"/>
    </row>
    <row r="492" spans="15:15" ht="43.5" customHeight="1" x14ac:dyDescent="0.3">
      <c r="O492" s="318"/>
    </row>
    <row r="493" spans="15:15" ht="43.5" customHeight="1" x14ac:dyDescent="0.3">
      <c r="O493" s="318"/>
    </row>
    <row r="494" spans="15:15" ht="43.5" customHeight="1" x14ac:dyDescent="0.3">
      <c r="O494" s="318"/>
    </row>
    <row r="495" spans="15:15" ht="43.5" customHeight="1" x14ac:dyDescent="0.3">
      <c r="O495" s="318"/>
    </row>
    <row r="496" spans="15:15" ht="43.5" customHeight="1" x14ac:dyDescent="0.3">
      <c r="O496" s="318"/>
    </row>
    <row r="497" spans="15:15" ht="43.5" customHeight="1" x14ac:dyDescent="0.3">
      <c r="O497" s="318"/>
    </row>
    <row r="498" spans="15:15" ht="43.5" customHeight="1" x14ac:dyDescent="0.3">
      <c r="O498" s="318"/>
    </row>
    <row r="499" spans="15:15" ht="43.5" customHeight="1" x14ac:dyDescent="0.3">
      <c r="O499" s="318"/>
    </row>
    <row r="500" spans="15:15" ht="43.5" customHeight="1" x14ac:dyDescent="0.3">
      <c r="O500" s="318"/>
    </row>
    <row r="501" spans="15:15" ht="43.5" customHeight="1" x14ac:dyDescent="0.3">
      <c r="O501" s="318"/>
    </row>
    <row r="502" spans="15:15" ht="43.5" customHeight="1" x14ac:dyDescent="0.3">
      <c r="O502" s="318"/>
    </row>
    <row r="503" spans="15:15" ht="43.5" customHeight="1" x14ac:dyDescent="0.3">
      <c r="O503" s="318"/>
    </row>
    <row r="504" spans="15:15" ht="43.5" customHeight="1" x14ac:dyDescent="0.3">
      <c r="O504" s="318"/>
    </row>
    <row r="505" spans="15:15" ht="43.5" customHeight="1" x14ac:dyDescent="0.3">
      <c r="O505" s="318"/>
    </row>
    <row r="506" spans="15:15" ht="43.5" customHeight="1" x14ac:dyDescent="0.3">
      <c r="O506" s="318"/>
    </row>
    <row r="507" spans="15:15" ht="43.5" customHeight="1" x14ac:dyDescent="0.3">
      <c r="O507" s="318"/>
    </row>
    <row r="508" spans="15:15" ht="43.5" customHeight="1" x14ac:dyDescent="0.3">
      <c r="O508" s="318"/>
    </row>
    <row r="509" spans="15:15" ht="43.5" customHeight="1" x14ac:dyDescent="0.3">
      <c r="O509" s="318"/>
    </row>
    <row r="510" spans="15:15" ht="43.5" customHeight="1" x14ac:dyDescent="0.3">
      <c r="O510" s="318"/>
    </row>
    <row r="511" spans="15:15" ht="43.5" customHeight="1" x14ac:dyDescent="0.3">
      <c r="O511" s="318"/>
    </row>
    <row r="512" spans="15:15" ht="43.5" customHeight="1" x14ac:dyDescent="0.3">
      <c r="O512" s="318"/>
    </row>
    <row r="513" spans="15:15" ht="43.5" customHeight="1" x14ac:dyDescent="0.3">
      <c r="O513" s="318"/>
    </row>
    <row r="514" spans="15:15" ht="43.5" customHeight="1" x14ac:dyDescent="0.3">
      <c r="O514" s="318"/>
    </row>
    <row r="515" spans="15:15" ht="43.5" customHeight="1" x14ac:dyDescent="0.3">
      <c r="O515" s="318"/>
    </row>
    <row r="516" spans="15:15" ht="43.5" customHeight="1" x14ac:dyDescent="0.3">
      <c r="O516" s="318"/>
    </row>
    <row r="517" spans="15:15" ht="43.5" customHeight="1" x14ac:dyDescent="0.3">
      <c r="O517" s="318"/>
    </row>
    <row r="518" spans="15:15" ht="43.5" customHeight="1" x14ac:dyDescent="0.3">
      <c r="O518" s="318"/>
    </row>
    <row r="519" spans="15:15" ht="43.5" customHeight="1" x14ac:dyDescent="0.3">
      <c r="O519" s="318"/>
    </row>
    <row r="520" spans="15:15" ht="43.5" customHeight="1" x14ac:dyDescent="0.3">
      <c r="O520" s="318"/>
    </row>
    <row r="521" spans="15:15" ht="43.5" customHeight="1" x14ac:dyDescent="0.3">
      <c r="O521" s="318"/>
    </row>
    <row r="522" spans="15:15" ht="43.5" customHeight="1" x14ac:dyDescent="0.3">
      <c r="O522" s="318"/>
    </row>
    <row r="523" spans="15:15" ht="43.5" customHeight="1" x14ac:dyDescent="0.3">
      <c r="O523" s="318"/>
    </row>
    <row r="524" spans="15:15" ht="43.5" customHeight="1" x14ac:dyDescent="0.3">
      <c r="O524" s="318"/>
    </row>
    <row r="525" spans="15:15" ht="43.5" customHeight="1" x14ac:dyDescent="0.3">
      <c r="O525" s="318"/>
    </row>
    <row r="526" spans="15:15" ht="43.5" customHeight="1" x14ac:dyDescent="0.3">
      <c r="O526" s="318"/>
    </row>
    <row r="527" spans="15:15" ht="43.5" customHeight="1" x14ac:dyDescent="0.3">
      <c r="O527" s="318"/>
    </row>
    <row r="528" spans="15:15" ht="43.5" customHeight="1" x14ac:dyDescent="0.3">
      <c r="O528" s="318"/>
    </row>
    <row r="529" spans="15:15" ht="43.5" customHeight="1" x14ac:dyDescent="0.3">
      <c r="O529" s="318"/>
    </row>
    <row r="530" spans="15:15" ht="43.5" customHeight="1" x14ac:dyDescent="0.3">
      <c r="O530" s="318"/>
    </row>
    <row r="531" spans="15:15" ht="43.5" customHeight="1" x14ac:dyDescent="0.3">
      <c r="O531" s="318"/>
    </row>
    <row r="532" spans="15:15" ht="43.5" customHeight="1" x14ac:dyDescent="0.3">
      <c r="O532" s="318"/>
    </row>
    <row r="533" spans="15:15" ht="43.5" customHeight="1" x14ac:dyDescent="0.3">
      <c r="O533" s="318"/>
    </row>
    <row r="534" spans="15:15" ht="43.5" customHeight="1" x14ac:dyDescent="0.3">
      <c r="O534" s="318"/>
    </row>
    <row r="535" spans="15:15" ht="43.5" customHeight="1" x14ac:dyDescent="0.3">
      <c r="O535" s="318"/>
    </row>
    <row r="536" spans="15:15" ht="43.5" customHeight="1" x14ac:dyDescent="0.3">
      <c r="O536" s="318"/>
    </row>
    <row r="537" spans="15:15" ht="43.5" customHeight="1" x14ac:dyDescent="0.3">
      <c r="O537" s="318"/>
    </row>
    <row r="538" spans="15:15" ht="43.5" customHeight="1" x14ac:dyDescent="0.3">
      <c r="O538" s="318"/>
    </row>
    <row r="539" spans="15:15" ht="43.5" customHeight="1" x14ac:dyDescent="0.3">
      <c r="O539" s="318"/>
    </row>
    <row r="540" spans="15:15" ht="43.5" customHeight="1" x14ac:dyDescent="0.3">
      <c r="O540" s="318"/>
    </row>
    <row r="541" spans="15:15" ht="43.5" customHeight="1" x14ac:dyDescent="0.3">
      <c r="O541" s="318"/>
    </row>
    <row r="542" spans="15:15" ht="43.5" customHeight="1" x14ac:dyDescent="0.3">
      <c r="O542" s="318"/>
    </row>
    <row r="543" spans="15:15" ht="43.5" customHeight="1" x14ac:dyDescent="0.3">
      <c r="O543" s="318"/>
    </row>
    <row r="544" spans="15:15" ht="43.5" customHeight="1" x14ac:dyDescent="0.3">
      <c r="O544" s="318"/>
    </row>
    <row r="545" spans="15:15" ht="43.5" customHeight="1" x14ac:dyDescent="0.3">
      <c r="O545" s="318"/>
    </row>
    <row r="546" spans="15:15" ht="43.5" customHeight="1" x14ac:dyDescent="0.3">
      <c r="O546" s="318"/>
    </row>
    <row r="547" spans="15:15" ht="43.5" customHeight="1" x14ac:dyDescent="0.3">
      <c r="O547" s="318"/>
    </row>
    <row r="548" spans="15:15" ht="43.5" customHeight="1" x14ac:dyDescent="0.3">
      <c r="O548" s="318"/>
    </row>
    <row r="549" spans="15:15" ht="43.5" customHeight="1" x14ac:dyDescent="0.3">
      <c r="O549" s="318"/>
    </row>
    <row r="550" spans="15:15" ht="43.5" customHeight="1" x14ac:dyDescent="0.3">
      <c r="O550" s="318"/>
    </row>
    <row r="551" spans="15:15" ht="43.5" customHeight="1" x14ac:dyDescent="0.3">
      <c r="O551" s="318"/>
    </row>
    <row r="552" spans="15:15" ht="43.5" customHeight="1" x14ac:dyDescent="0.3">
      <c r="O552" s="318"/>
    </row>
    <row r="553" spans="15:15" ht="43.5" customHeight="1" x14ac:dyDescent="0.3">
      <c r="O553" s="318"/>
    </row>
    <row r="554" spans="15:15" ht="43.5" customHeight="1" x14ac:dyDescent="0.3">
      <c r="O554" s="318"/>
    </row>
    <row r="555" spans="15:15" ht="43.5" customHeight="1" x14ac:dyDescent="0.3">
      <c r="O555" s="318"/>
    </row>
    <row r="556" spans="15:15" ht="43.5" customHeight="1" x14ac:dyDescent="0.3">
      <c r="O556" s="318"/>
    </row>
    <row r="557" spans="15:15" ht="43.5" customHeight="1" x14ac:dyDescent="0.3">
      <c r="O557" s="318"/>
    </row>
    <row r="558" spans="15:15" ht="43.5" customHeight="1" x14ac:dyDescent="0.3">
      <c r="O558" s="318"/>
    </row>
    <row r="559" spans="15:15" ht="43.5" customHeight="1" x14ac:dyDescent="0.3">
      <c r="O559" s="318"/>
    </row>
    <row r="560" spans="15:15" ht="43.5" customHeight="1" x14ac:dyDescent="0.3">
      <c r="O560" s="318"/>
    </row>
    <row r="561" spans="15:15" ht="43.5" customHeight="1" x14ac:dyDescent="0.3">
      <c r="O561" s="318"/>
    </row>
    <row r="562" spans="15:15" ht="43.5" customHeight="1" x14ac:dyDescent="0.3">
      <c r="O562" s="318"/>
    </row>
    <row r="563" spans="15:15" ht="43.5" customHeight="1" x14ac:dyDescent="0.3">
      <c r="O563" s="318"/>
    </row>
    <row r="564" spans="15:15" ht="43.5" customHeight="1" x14ac:dyDescent="0.3">
      <c r="O564" s="318"/>
    </row>
    <row r="565" spans="15:15" ht="43.5" customHeight="1" x14ac:dyDescent="0.3">
      <c r="O565" s="318"/>
    </row>
    <row r="566" spans="15:15" ht="43.5" customHeight="1" x14ac:dyDescent="0.3">
      <c r="O566" s="318"/>
    </row>
    <row r="567" spans="15:15" ht="43.5" customHeight="1" x14ac:dyDescent="0.3">
      <c r="O567" s="318"/>
    </row>
    <row r="568" spans="15:15" ht="43.5" customHeight="1" x14ac:dyDescent="0.3">
      <c r="O568" s="318"/>
    </row>
    <row r="569" spans="15:15" ht="43.5" customHeight="1" x14ac:dyDescent="0.3">
      <c r="O569" s="318"/>
    </row>
    <row r="570" spans="15:15" ht="43.5" customHeight="1" x14ac:dyDescent="0.3">
      <c r="O570" s="318"/>
    </row>
    <row r="571" spans="15:15" ht="43.5" customHeight="1" x14ac:dyDescent="0.3">
      <c r="O571" s="318"/>
    </row>
    <row r="572" spans="15:15" ht="43.5" customHeight="1" x14ac:dyDescent="0.3">
      <c r="O572" s="318"/>
    </row>
    <row r="573" spans="15:15" ht="43.5" customHeight="1" x14ac:dyDescent="0.3">
      <c r="O573" s="318"/>
    </row>
    <row r="574" spans="15:15" ht="43.5" customHeight="1" x14ac:dyDescent="0.3">
      <c r="O574" s="318"/>
    </row>
    <row r="575" spans="15:15" ht="43.5" customHeight="1" x14ac:dyDescent="0.3">
      <c r="O575" s="318"/>
    </row>
    <row r="576" spans="15:15" ht="43.5" customHeight="1" x14ac:dyDescent="0.3">
      <c r="O576" s="318"/>
    </row>
    <row r="577" spans="15:15" ht="43.5" customHeight="1" x14ac:dyDescent="0.3">
      <c r="O577" s="318"/>
    </row>
    <row r="578" spans="15:15" ht="43.5" customHeight="1" x14ac:dyDescent="0.3">
      <c r="O578" s="318"/>
    </row>
    <row r="579" spans="15:15" ht="43.5" customHeight="1" x14ac:dyDescent="0.3">
      <c r="O579" s="318"/>
    </row>
    <row r="580" spans="15:15" ht="43.5" customHeight="1" x14ac:dyDescent="0.3">
      <c r="O580" s="318"/>
    </row>
    <row r="581" spans="15:15" ht="43.5" customHeight="1" x14ac:dyDescent="0.3">
      <c r="O581" s="318"/>
    </row>
    <row r="582" spans="15:15" ht="43.5" customHeight="1" x14ac:dyDescent="0.3">
      <c r="O582" s="318"/>
    </row>
    <row r="583" spans="15:15" ht="43.5" customHeight="1" x14ac:dyDescent="0.3">
      <c r="O583" s="318"/>
    </row>
    <row r="584" spans="15:15" ht="43.5" customHeight="1" x14ac:dyDescent="0.3">
      <c r="O584" s="318"/>
    </row>
    <row r="585" spans="15:15" ht="43.5" customHeight="1" x14ac:dyDescent="0.3">
      <c r="O585" s="318"/>
    </row>
    <row r="586" spans="15:15" ht="43.5" customHeight="1" x14ac:dyDescent="0.3">
      <c r="O586" s="318"/>
    </row>
    <row r="587" spans="15:15" ht="43.5" customHeight="1" x14ac:dyDescent="0.3">
      <c r="O587" s="318"/>
    </row>
    <row r="588" spans="15:15" ht="43.5" customHeight="1" x14ac:dyDescent="0.3">
      <c r="O588" s="318"/>
    </row>
    <row r="589" spans="15:15" ht="43.5" customHeight="1" x14ac:dyDescent="0.3">
      <c r="O589" s="318"/>
    </row>
    <row r="590" spans="15:15" ht="43.5" customHeight="1" x14ac:dyDescent="0.3">
      <c r="O590" s="318"/>
    </row>
    <row r="591" spans="15:15" ht="43.5" customHeight="1" x14ac:dyDescent="0.3">
      <c r="O591" s="318"/>
    </row>
    <row r="592" spans="15:15" ht="43.5" customHeight="1" x14ac:dyDescent="0.3">
      <c r="O592" s="318"/>
    </row>
    <row r="593" spans="15:15" ht="43.5" customHeight="1" x14ac:dyDescent="0.3">
      <c r="O593" s="318"/>
    </row>
    <row r="594" spans="15:15" ht="43.5" customHeight="1" x14ac:dyDescent="0.3">
      <c r="O594" s="318"/>
    </row>
    <row r="595" spans="15:15" ht="43.5" customHeight="1" x14ac:dyDescent="0.3">
      <c r="O595" s="318"/>
    </row>
    <row r="596" spans="15:15" ht="43.5" customHeight="1" x14ac:dyDescent="0.3">
      <c r="O596" s="318"/>
    </row>
    <row r="597" spans="15:15" ht="43.5" customHeight="1" x14ac:dyDescent="0.3">
      <c r="O597" s="318"/>
    </row>
    <row r="598" spans="15:15" ht="43.5" customHeight="1" x14ac:dyDescent="0.3">
      <c r="O598" s="318"/>
    </row>
    <row r="599" spans="15:15" ht="43.5" customHeight="1" x14ac:dyDescent="0.3">
      <c r="O599" s="318"/>
    </row>
    <row r="600" spans="15:15" ht="43.5" customHeight="1" x14ac:dyDescent="0.3">
      <c r="O600" s="318"/>
    </row>
    <row r="601" spans="15:15" ht="43.5" customHeight="1" x14ac:dyDescent="0.3">
      <c r="O601" s="318"/>
    </row>
    <row r="602" spans="15:15" ht="43.5" customHeight="1" x14ac:dyDescent="0.3">
      <c r="O602" s="318"/>
    </row>
    <row r="603" spans="15:15" ht="43.5" customHeight="1" x14ac:dyDescent="0.3">
      <c r="O603" s="318"/>
    </row>
    <row r="604" spans="15:15" ht="43.5" customHeight="1" x14ac:dyDescent="0.3">
      <c r="O604" s="318"/>
    </row>
    <row r="605" spans="15:15" ht="43.5" customHeight="1" x14ac:dyDescent="0.3">
      <c r="O605" s="318"/>
    </row>
    <row r="606" spans="15:15" ht="43.5" customHeight="1" x14ac:dyDescent="0.3">
      <c r="O606" s="318"/>
    </row>
    <row r="607" spans="15:15" ht="43.5" customHeight="1" x14ac:dyDescent="0.3">
      <c r="O607" s="318"/>
    </row>
    <row r="608" spans="15:15" ht="43.5" customHeight="1" x14ac:dyDescent="0.3">
      <c r="O608" s="318"/>
    </row>
    <row r="609" spans="15:15" ht="43.5" customHeight="1" x14ac:dyDescent="0.3">
      <c r="O609" s="318"/>
    </row>
    <row r="610" spans="15:15" ht="43.5" customHeight="1" x14ac:dyDescent="0.3">
      <c r="O610" s="318"/>
    </row>
    <row r="611" spans="15:15" ht="43.5" customHeight="1" x14ac:dyDescent="0.3">
      <c r="O611" s="318"/>
    </row>
    <row r="612" spans="15:15" ht="43.5" customHeight="1" x14ac:dyDescent="0.3">
      <c r="O612" s="318"/>
    </row>
    <row r="613" spans="15:15" ht="43.5" customHeight="1" x14ac:dyDescent="0.3">
      <c r="O613" s="318"/>
    </row>
    <row r="614" spans="15:15" ht="43.5" customHeight="1" x14ac:dyDescent="0.3">
      <c r="O614" s="318"/>
    </row>
    <row r="615" spans="15:15" ht="43.5" customHeight="1" x14ac:dyDescent="0.3">
      <c r="O615" s="318"/>
    </row>
    <row r="616" spans="15:15" ht="43.5" customHeight="1" x14ac:dyDescent="0.3">
      <c r="O616" s="318"/>
    </row>
    <row r="617" spans="15:15" ht="43.5" customHeight="1" x14ac:dyDescent="0.3">
      <c r="O617" s="318"/>
    </row>
    <row r="618" spans="15:15" ht="43.5" customHeight="1" x14ac:dyDescent="0.3">
      <c r="O618" s="318"/>
    </row>
    <row r="619" spans="15:15" ht="43.5" customHeight="1" x14ac:dyDescent="0.3">
      <c r="O619" s="318"/>
    </row>
    <row r="620" spans="15:15" ht="43.5" customHeight="1" x14ac:dyDescent="0.3">
      <c r="O620" s="318"/>
    </row>
    <row r="621" spans="15:15" ht="43.5" customHeight="1" x14ac:dyDescent="0.3">
      <c r="O621" s="318"/>
    </row>
    <row r="622" spans="15:15" ht="43.5" customHeight="1" x14ac:dyDescent="0.3">
      <c r="O622" s="318"/>
    </row>
    <row r="623" spans="15:15" ht="43.5" customHeight="1" x14ac:dyDescent="0.3">
      <c r="O623" s="318"/>
    </row>
    <row r="624" spans="15:15" ht="43.5" customHeight="1" x14ac:dyDescent="0.3">
      <c r="O624" s="318"/>
    </row>
    <row r="625" spans="15:15" ht="43.5" customHeight="1" x14ac:dyDescent="0.3">
      <c r="O625" s="318"/>
    </row>
    <row r="626" spans="15:15" ht="43.5" customHeight="1" x14ac:dyDescent="0.3">
      <c r="O626" s="318"/>
    </row>
    <row r="627" spans="15:15" ht="43.5" customHeight="1" x14ac:dyDescent="0.3">
      <c r="O627" s="318"/>
    </row>
    <row r="628" spans="15:15" ht="43.5" customHeight="1" x14ac:dyDescent="0.3">
      <c r="O628" s="318"/>
    </row>
    <row r="629" spans="15:15" ht="43.5" customHeight="1" x14ac:dyDescent="0.3">
      <c r="O629" s="318"/>
    </row>
    <row r="630" spans="15:15" ht="43.5" customHeight="1" x14ac:dyDescent="0.3">
      <c r="O630" s="318"/>
    </row>
    <row r="631" spans="15:15" ht="43.5" customHeight="1" x14ac:dyDescent="0.3">
      <c r="O631" s="318"/>
    </row>
    <row r="632" spans="15:15" ht="43.5" customHeight="1" x14ac:dyDescent="0.3">
      <c r="O632" s="318"/>
    </row>
    <row r="633" spans="15:15" ht="43.5" customHeight="1" x14ac:dyDescent="0.3">
      <c r="O633" s="318"/>
    </row>
    <row r="634" spans="15:15" ht="43.5" customHeight="1" x14ac:dyDescent="0.3">
      <c r="O634" s="318"/>
    </row>
    <row r="635" spans="15:15" ht="43.5" customHeight="1" x14ac:dyDescent="0.3">
      <c r="O635" s="318"/>
    </row>
    <row r="636" spans="15:15" ht="43.5" customHeight="1" x14ac:dyDescent="0.3">
      <c r="O636" s="318"/>
    </row>
    <row r="637" spans="15:15" ht="43.5" customHeight="1" x14ac:dyDescent="0.3">
      <c r="O637" s="318"/>
    </row>
    <row r="638" spans="15:15" ht="43.5" customHeight="1" x14ac:dyDescent="0.3">
      <c r="O638" s="318"/>
    </row>
    <row r="639" spans="15:15" ht="43.5" customHeight="1" x14ac:dyDescent="0.3">
      <c r="O639" s="318"/>
    </row>
    <row r="640" spans="15:15" ht="43.5" customHeight="1" x14ac:dyDescent="0.3">
      <c r="O640" s="318"/>
    </row>
    <row r="641" spans="15:15" ht="43.5" customHeight="1" x14ac:dyDescent="0.3">
      <c r="O641" s="318"/>
    </row>
    <row r="642" spans="15:15" ht="43.5" customHeight="1" x14ac:dyDescent="0.3">
      <c r="O642" s="318"/>
    </row>
    <row r="643" spans="15:15" ht="43.5" customHeight="1" x14ac:dyDescent="0.3">
      <c r="O643" s="318"/>
    </row>
    <row r="644" spans="15:15" ht="43.5" customHeight="1" x14ac:dyDescent="0.3">
      <c r="O644" s="318"/>
    </row>
    <row r="645" spans="15:15" ht="43.5" customHeight="1" x14ac:dyDescent="0.3">
      <c r="O645" s="318"/>
    </row>
    <row r="646" spans="15:15" ht="43.5" customHeight="1" x14ac:dyDescent="0.3">
      <c r="O646" s="318"/>
    </row>
    <row r="647" spans="15:15" ht="43.5" customHeight="1" x14ac:dyDescent="0.3">
      <c r="O647" s="318"/>
    </row>
    <row r="648" spans="15:15" ht="43.5" customHeight="1" x14ac:dyDescent="0.3">
      <c r="O648" s="318"/>
    </row>
    <row r="649" spans="15:15" ht="43.5" customHeight="1" x14ac:dyDescent="0.3">
      <c r="O649" s="318"/>
    </row>
    <row r="650" spans="15:15" ht="43.5" customHeight="1" x14ac:dyDescent="0.3">
      <c r="O650" s="318"/>
    </row>
    <row r="651" spans="15:15" ht="43.5" customHeight="1" x14ac:dyDescent="0.3">
      <c r="O651" s="318"/>
    </row>
    <row r="652" spans="15:15" ht="43.5" customHeight="1" x14ac:dyDescent="0.3">
      <c r="O652" s="318"/>
    </row>
    <row r="653" spans="15:15" ht="43.5" customHeight="1" x14ac:dyDescent="0.3">
      <c r="O653" s="318"/>
    </row>
    <row r="654" spans="15:15" ht="43.5" customHeight="1" x14ac:dyDescent="0.3">
      <c r="O654" s="318"/>
    </row>
    <row r="655" spans="15:15" ht="43.5" customHeight="1" x14ac:dyDescent="0.3">
      <c r="O655" s="318"/>
    </row>
    <row r="656" spans="15:15" ht="43.5" customHeight="1" x14ac:dyDescent="0.3">
      <c r="O656" s="318"/>
    </row>
    <row r="657" spans="15:15" ht="43.5" customHeight="1" x14ac:dyDescent="0.3">
      <c r="O657" s="318"/>
    </row>
    <row r="658" spans="15:15" ht="43.5" customHeight="1" x14ac:dyDescent="0.3">
      <c r="O658" s="318"/>
    </row>
    <row r="659" spans="15:15" ht="43.5" customHeight="1" x14ac:dyDescent="0.3">
      <c r="O659" s="318"/>
    </row>
    <row r="660" spans="15:15" ht="43.5" customHeight="1" x14ac:dyDescent="0.3">
      <c r="O660" s="318"/>
    </row>
    <row r="661" spans="15:15" ht="43.5" customHeight="1" x14ac:dyDescent="0.3">
      <c r="O661" s="318"/>
    </row>
    <row r="662" spans="15:15" ht="43.5" customHeight="1" x14ac:dyDescent="0.3">
      <c r="O662" s="318"/>
    </row>
    <row r="663" spans="15:15" ht="43.5" customHeight="1" x14ac:dyDescent="0.3">
      <c r="O663" s="318"/>
    </row>
    <row r="664" spans="15:15" ht="43.5" customHeight="1" x14ac:dyDescent="0.3">
      <c r="O664" s="318"/>
    </row>
    <row r="665" spans="15:15" ht="43.5" customHeight="1" x14ac:dyDescent="0.3">
      <c r="O665" s="318"/>
    </row>
    <row r="666" spans="15:15" ht="43.5" customHeight="1" x14ac:dyDescent="0.3">
      <c r="O666" s="318"/>
    </row>
    <row r="667" spans="15:15" ht="43.5" customHeight="1" x14ac:dyDescent="0.3">
      <c r="O667" s="318"/>
    </row>
    <row r="668" spans="15:15" ht="43.5" customHeight="1" x14ac:dyDescent="0.3">
      <c r="O668" s="318"/>
    </row>
    <row r="669" spans="15:15" ht="43.5" customHeight="1" x14ac:dyDescent="0.3">
      <c r="O669" s="318"/>
    </row>
    <row r="670" spans="15:15" ht="43.5" customHeight="1" x14ac:dyDescent="0.3">
      <c r="O670" s="318"/>
    </row>
    <row r="671" spans="15:15" ht="43.5" customHeight="1" x14ac:dyDescent="0.3">
      <c r="O671" s="318"/>
    </row>
    <row r="672" spans="15:15" ht="43.5" customHeight="1" x14ac:dyDescent="0.3">
      <c r="O672" s="318"/>
    </row>
    <row r="673" spans="15:15" ht="43.5" customHeight="1" x14ac:dyDescent="0.3">
      <c r="O673" s="318"/>
    </row>
    <row r="674" spans="15:15" ht="43.5" customHeight="1" x14ac:dyDescent="0.3">
      <c r="O674" s="318"/>
    </row>
    <row r="675" spans="15:15" ht="43.5" customHeight="1" x14ac:dyDescent="0.3">
      <c r="O675" s="318"/>
    </row>
    <row r="676" spans="15:15" ht="43.5" customHeight="1" x14ac:dyDescent="0.3">
      <c r="O676" s="318"/>
    </row>
    <row r="677" spans="15:15" ht="43.5" customHeight="1" x14ac:dyDescent="0.3">
      <c r="O677" s="318"/>
    </row>
    <row r="678" spans="15:15" ht="43.5" customHeight="1" x14ac:dyDescent="0.3">
      <c r="O678" s="318"/>
    </row>
    <row r="679" spans="15:15" ht="43.5" customHeight="1" x14ac:dyDescent="0.3">
      <c r="O679" s="318"/>
    </row>
    <row r="680" spans="15:15" ht="43.5" customHeight="1" x14ac:dyDescent="0.3">
      <c r="O680" s="318"/>
    </row>
    <row r="681" spans="15:15" ht="43.5" customHeight="1" x14ac:dyDescent="0.3">
      <c r="O681" s="318"/>
    </row>
    <row r="682" spans="15:15" ht="43.5" customHeight="1" x14ac:dyDescent="0.3">
      <c r="O682" s="318"/>
    </row>
    <row r="683" spans="15:15" ht="43.5" customHeight="1" x14ac:dyDescent="0.3">
      <c r="O683" s="318"/>
    </row>
    <row r="684" spans="15:15" ht="43.5" customHeight="1" x14ac:dyDescent="0.3">
      <c r="O684" s="318"/>
    </row>
    <row r="685" spans="15:15" ht="43.5" customHeight="1" x14ac:dyDescent="0.3">
      <c r="O685" s="318"/>
    </row>
    <row r="686" spans="15:15" ht="43.5" customHeight="1" x14ac:dyDescent="0.3">
      <c r="O686" s="318"/>
    </row>
    <row r="687" spans="15:15" ht="43.5" customHeight="1" x14ac:dyDescent="0.3">
      <c r="O687" s="318"/>
    </row>
    <row r="688" spans="15:15" ht="43.5" customHeight="1" x14ac:dyDescent="0.3">
      <c r="O688" s="318"/>
    </row>
    <row r="689" spans="15:15" ht="43.5" customHeight="1" x14ac:dyDescent="0.3">
      <c r="O689" s="318"/>
    </row>
    <row r="690" spans="15:15" ht="43.5" customHeight="1" x14ac:dyDescent="0.3">
      <c r="O690" s="318"/>
    </row>
    <row r="691" spans="15:15" ht="43.5" customHeight="1" x14ac:dyDescent="0.3">
      <c r="O691" s="318"/>
    </row>
    <row r="692" spans="15:15" ht="43.5" customHeight="1" x14ac:dyDescent="0.3">
      <c r="O692" s="318"/>
    </row>
    <row r="693" spans="15:15" ht="43.5" customHeight="1" x14ac:dyDescent="0.3">
      <c r="O693" s="318"/>
    </row>
    <row r="694" spans="15:15" ht="43.5" customHeight="1" x14ac:dyDescent="0.3">
      <c r="O694" s="318"/>
    </row>
    <row r="695" spans="15:15" ht="43.5" customHeight="1" x14ac:dyDescent="0.3">
      <c r="O695" s="318"/>
    </row>
    <row r="696" spans="15:15" ht="43.5" customHeight="1" x14ac:dyDescent="0.3">
      <c r="O696" s="318"/>
    </row>
    <row r="697" spans="15:15" ht="43.5" customHeight="1" x14ac:dyDescent="0.3">
      <c r="O697" s="318"/>
    </row>
    <row r="698" spans="15:15" ht="43.5" customHeight="1" x14ac:dyDescent="0.3">
      <c r="O698" s="318"/>
    </row>
    <row r="699" spans="15:15" ht="43.5" customHeight="1" x14ac:dyDescent="0.3">
      <c r="O699" s="318"/>
    </row>
    <row r="700" spans="15:15" ht="43.5" customHeight="1" x14ac:dyDescent="0.3">
      <c r="O700" s="318"/>
    </row>
    <row r="701" spans="15:15" ht="43.5" customHeight="1" x14ac:dyDescent="0.3">
      <c r="O701" s="318"/>
    </row>
    <row r="702" spans="15:15" ht="43.5" customHeight="1" x14ac:dyDescent="0.3">
      <c r="O702" s="318"/>
    </row>
    <row r="703" spans="15:15" ht="43.5" customHeight="1" x14ac:dyDescent="0.3">
      <c r="O703" s="318"/>
    </row>
    <row r="704" spans="15:15" ht="43.5" customHeight="1" x14ac:dyDescent="0.3">
      <c r="O704" s="318"/>
    </row>
    <row r="705" spans="15:15" ht="43.5" customHeight="1" x14ac:dyDescent="0.3">
      <c r="O705" s="318"/>
    </row>
    <row r="706" spans="15:15" ht="43.5" customHeight="1" x14ac:dyDescent="0.3">
      <c r="O706" s="318"/>
    </row>
    <row r="707" spans="15:15" ht="43.5" customHeight="1" x14ac:dyDescent="0.3">
      <c r="O707" s="318"/>
    </row>
    <row r="708" spans="15:15" ht="43.5" customHeight="1" x14ac:dyDescent="0.3">
      <c r="O708" s="318"/>
    </row>
    <row r="709" spans="15:15" ht="43.5" customHeight="1" x14ac:dyDescent="0.3">
      <c r="O709" s="318"/>
    </row>
    <row r="710" spans="15:15" ht="43.5" customHeight="1" x14ac:dyDescent="0.3">
      <c r="O710" s="318"/>
    </row>
    <row r="711" spans="15:15" ht="43.5" customHeight="1" x14ac:dyDescent="0.3">
      <c r="O711" s="318"/>
    </row>
    <row r="712" spans="15:15" ht="43.5" customHeight="1" x14ac:dyDescent="0.3">
      <c r="O712" s="318"/>
    </row>
    <row r="713" spans="15:15" ht="43.5" customHeight="1" x14ac:dyDescent="0.3">
      <c r="O713" s="318"/>
    </row>
    <row r="714" spans="15:15" ht="43.5" customHeight="1" x14ac:dyDescent="0.3">
      <c r="O714" s="318"/>
    </row>
    <row r="715" spans="15:15" ht="43.5" customHeight="1" x14ac:dyDescent="0.3">
      <c r="O715" s="318"/>
    </row>
    <row r="716" spans="15:15" ht="43.5" customHeight="1" x14ac:dyDescent="0.3">
      <c r="O716" s="318"/>
    </row>
    <row r="717" spans="15:15" ht="43.5" customHeight="1" x14ac:dyDescent="0.3">
      <c r="O717" s="318"/>
    </row>
    <row r="718" spans="15:15" ht="43.5" customHeight="1" x14ac:dyDescent="0.3">
      <c r="O718" s="318"/>
    </row>
    <row r="719" spans="15:15" ht="43.5" customHeight="1" x14ac:dyDescent="0.3">
      <c r="O719" s="318"/>
    </row>
    <row r="720" spans="15:15" ht="43.5" customHeight="1" x14ac:dyDescent="0.3">
      <c r="O720" s="318"/>
    </row>
    <row r="721" spans="15:15" ht="43.5" customHeight="1" x14ac:dyDescent="0.3">
      <c r="O721" s="318"/>
    </row>
    <row r="722" spans="15:15" ht="43.5" customHeight="1" x14ac:dyDescent="0.3">
      <c r="O722" s="318"/>
    </row>
    <row r="723" spans="15:15" ht="43.5" customHeight="1" x14ac:dyDescent="0.3">
      <c r="O723" s="318"/>
    </row>
    <row r="724" spans="15:15" ht="43.5" customHeight="1" x14ac:dyDescent="0.3">
      <c r="O724" s="318"/>
    </row>
    <row r="725" spans="15:15" ht="43.5" customHeight="1" x14ac:dyDescent="0.3">
      <c r="O725" s="318"/>
    </row>
    <row r="726" spans="15:15" ht="43.5" customHeight="1" x14ac:dyDescent="0.3">
      <c r="O726" s="318"/>
    </row>
    <row r="727" spans="15:15" ht="43.5" customHeight="1" x14ac:dyDescent="0.3">
      <c r="O727" s="318"/>
    </row>
    <row r="728" spans="15:15" ht="43.5" customHeight="1" x14ac:dyDescent="0.3">
      <c r="O728" s="318"/>
    </row>
    <row r="729" spans="15:15" ht="43.5" customHeight="1" x14ac:dyDescent="0.3">
      <c r="O729" s="318"/>
    </row>
    <row r="730" spans="15:15" ht="43.5" customHeight="1" x14ac:dyDescent="0.3">
      <c r="O730" s="318"/>
    </row>
    <row r="731" spans="15:15" ht="43.5" customHeight="1" x14ac:dyDescent="0.3">
      <c r="O731" s="318"/>
    </row>
    <row r="732" spans="15:15" ht="43.5" customHeight="1" x14ac:dyDescent="0.3">
      <c r="O732" s="318"/>
    </row>
    <row r="733" spans="15:15" ht="43.5" customHeight="1" x14ac:dyDescent="0.3">
      <c r="O733" s="318"/>
    </row>
    <row r="734" spans="15:15" ht="43.5" customHeight="1" x14ac:dyDescent="0.3">
      <c r="O734" s="318"/>
    </row>
    <row r="735" spans="15:15" ht="43.5" customHeight="1" x14ac:dyDescent="0.3">
      <c r="O735" s="318"/>
    </row>
    <row r="736" spans="15:15" ht="43.5" customHeight="1" x14ac:dyDescent="0.3">
      <c r="O736" s="318"/>
    </row>
    <row r="737" spans="15:15" ht="43.5" customHeight="1" x14ac:dyDescent="0.3">
      <c r="O737" s="318"/>
    </row>
    <row r="738" spans="15:15" ht="43.5" customHeight="1" x14ac:dyDescent="0.3">
      <c r="O738" s="318"/>
    </row>
    <row r="739" spans="15:15" ht="43.5" customHeight="1" x14ac:dyDescent="0.3">
      <c r="O739" s="318"/>
    </row>
    <row r="740" spans="15:15" ht="43.5" customHeight="1" x14ac:dyDescent="0.3">
      <c r="O740" s="318"/>
    </row>
    <row r="741" spans="15:15" ht="43.5" customHeight="1" x14ac:dyDescent="0.3">
      <c r="O741" s="318"/>
    </row>
    <row r="742" spans="15:15" ht="43.5" customHeight="1" x14ac:dyDescent="0.3">
      <c r="O742" s="318"/>
    </row>
    <row r="743" spans="15:15" ht="43.5" customHeight="1" x14ac:dyDescent="0.3">
      <c r="O743" s="318"/>
    </row>
    <row r="744" spans="15:15" ht="43.5" customHeight="1" x14ac:dyDescent="0.3">
      <c r="O744" s="318"/>
    </row>
    <row r="745" spans="15:15" ht="43.5" customHeight="1" x14ac:dyDescent="0.3">
      <c r="O745" s="318"/>
    </row>
    <row r="746" spans="15:15" ht="43.5" customHeight="1" x14ac:dyDescent="0.3">
      <c r="O746" s="318"/>
    </row>
    <row r="747" spans="15:15" ht="43.5" customHeight="1" x14ac:dyDescent="0.3">
      <c r="O747" s="318"/>
    </row>
    <row r="748" spans="15:15" ht="43.5" customHeight="1" x14ac:dyDescent="0.3">
      <c r="O748" s="318"/>
    </row>
    <row r="749" spans="15:15" ht="43.5" customHeight="1" x14ac:dyDescent="0.3">
      <c r="O749" s="318"/>
    </row>
    <row r="750" spans="15:15" ht="43.5" customHeight="1" x14ac:dyDescent="0.3">
      <c r="O750" s="318"/>
    </row>
    <row r="751" spans="15:15" ht="43.5" customHeight="1" x14ac:dyDescent="0.3">
      <c r="O751" s="318"/>
    </row>
    <row r="752" spans="15:15" ht="43.5" customHeight="1" x14ac:dyDescent="0.3">
      <c r="O752" s="318"/>
    </row>
    <row r="753" spans="15:15" ht="43.5" customHeight="1" x14ac:dyDescent="0.3">
      <c r="O753" s="318"/>
    </row>
    <row r="754" spans="15:15" ht="43.5" customHeight="1" x14ac:dyDescent="0.3">
      <c r="O754" s="318"/>
    </row>
    <row r="755" spans="15:15" ht="43.5" customHeight="1" x14ac:dyDescent="0.3">
      <c r="O755" s="318"/>
    </row>
    <row r="756" spans="15:15" ht="43.5" customHeight="1" x14ac:dyDescent="0.3">
      <c r="O756" s="318"/>
    </row>
    <row r="757" spans="15:15" ht="43.5" customHeight="1" x14ac:dyDescent="0.3">
      <c r="O757" s="318"/>
    </row>
    <row r="758" spans="15:15" ht="43.5" customHeight="1" x14ac:dyDescent="0.3">
      <c r="O758" s="318"/>
    </row>
    <row r="759" spans="15:15" ht="43.5" customHeight="1" x14ac:dyDescent="0.3">
      <c r="O759" s="318"/>
    </row>
    <row r="760" spans="15:15" ht="43.5" customHeight="1" x14ac:dyDescent="0.3">
      <c r="O760" s="318"/>
    </row>
    <row r="761" spans="15:15" ht="43.5" customHeight="1" x14ac:dyDescent="0.3">
      <c r="O761" s="318"/>
    </row>
    <row r="762" spans="15:15" ht="43.5" customHeight="1" x14ac:dyDescent="0.3">
      <c r="O762" s="318"/>
    </row>
    <row r="763" spans="15:15" ht="43.5" customHeight="1" x14ac:dyDescent="0.3">
      <c r="O763" s="318"/>
    </row>
    <row r="764" spans="15:15" ht="43.5" customHeight="1" x14ac:dyDescent="0.3">
      <c r="O764" s="318"/>
    </row>
    <row r="765" spans="15:15" ht="43.5" customHeight="1" x14ac:dyDescent="0.3">
      <c r="O765" s="318"/>
    </row>
    <row r="766" spans="15:15" ht="43.5" customHeight="1" x14ac:dyDescent="0.3">
      <c r="O766" s="318"/>
    </row>
    <row r="767" spans="15:15" ht="43.5" customHeight="1" x14ac:dyDescent="0.3">
      <c r="O767" s="318"/>
    </row>
    <row r="768" spans="15:15" ht="43.5" customHeight="1" x14ac:dyDescent="0.3">
      <c r="O768" s="318"/>
    </row>
    <row r="769" spans="15:15" ht="43.5" customHeight="1" x14ac:dyDescent="0.3">
      <c r="O769" s="318"/>
    </row>
    <row r="770" spans="15:15" ht="43.5" customHeight="1" x14ac:dyDescent="0.3">
      <c r="O770" s="318"/>
    </row>
    <row r="771" spans="15:15" ht="43.5" customHeight="1" x14ac:dyDescent="0.3">
      <c r="O771" s="318"/>
    </row>
    <row r="772" spans="15:15" ht="43.5" customHeight="1" x14ac:dyDescent="0.3">
      <c r="O772" s="318"/>
    </row>
    <row r="773" spans="15:15" ht="43.5" customHeight="1" x14ac:dyDescent="0.3">
      <c r="O773" s="318"/>
    </row>
    <row r="774" spans="15:15" ht="43.5" customHeight="1" x14ac:dyDescent="0.3">
      <c r="O774" s="318"/>
    </row>
    <row r="775" spans="15:15" ht="43.5" customHeight="1" x14ac:dyDescent="0.3">
      <c r="O775" s="318"/>
    </row>
    <row r="776" spans="15:15" ht="43.5" customHeight="1" x14ac:dyDescent="0.3">
      <c r="O776" s="318"/>
    </row>
    <row r="777" spans="15:15" ht="43.5" customHeight="1" x14ac:dyDescent="0.3">
      <c r="O777" s="318"/>
    </row>
    <row r="778" spans="15:15" ht="43.5" customHeight="1" x14ac:dyDescent="0.3">
      <c r="O778" s="318"/>
    </row>
    <row r="779" spans="15:15" ht="43.5" customHeight="1" x14ac:dyDescent="0.3">
      <c r="O779" s="318"/>
    </row>
    <row r="780" spans="15:15" ht="43.5" customHeight="1" x14ac:dyDescent="0.3">
      <c r="O780" s="318"/>
    </row>
    <row r="781" spans="15:15" ht="43.5" customHeight="1" x14ac:dyDescent="0.3">
      <c r="O781" s="318"/>
    </row>
    <row r="782" spans="15:15" ht="43.5" customHeight="1" x14ac:dyDescent="0.3">
      <c r="O782" s="318"/>
    </row>
    <row r="783" spans="15:15" ht="43.5" customHeight="1" x14ac:dyDescent="0.3">
      <c r="O783" s="318"/>
    </row>
    <row r="784" spans="15:15" ht="43.5" customHeight="1" x14ac:dyDescent="0.3">
      <c r="O784" s="318"/>
    </row>
    <row r="785" spans="15:15" ht="43.5" customHeight="1" x14ac:dyDescent="0.3">
      <c r="O785" s="318"/>
    </row>
    <row r="786" spans="15:15" ht="43.5" customHeight="1" x14ac:dyDescent="0.3">
      <c r="O786" s="318"/>
    </row>
    <row r="787" spans="15:15" ht="43.5" customHeight="1" x14ac:dyDescent="0.3">
      <c r="O787" s="318"/>
    </row>
    <row r="788" spans="15:15" ht="43.5" customHeight="1" x14ac:dyDescent="0.3">
      <c r="O788" s="318"/>
    </row>
    <row r="789" spans="15:15" ht="43.5" customHeight="1" x14ac:dyDescent="0.3">
      <c r="O789" s="318"/>
    </row>
    <row r="790" spans="15:15" ht="43.5" customHeight="1" x14ac:dyDescent="0.3">
      <c r="O790" s="318"/>
    </row>
    <row r="791" spans="15:15" ht="43.5" customHeight="1" x14ac:dyDescent="0.3">
      <c r="O791" s="318"/>
    </row>
    <row r="792" spans="15:15" ht="43.5" customHeight="1" x14ac:dyDescent="0.3">
      <c r="O792" s="318"/>
    </row>
    <row r="793" spans="15:15" ht="43.5" customHeight="1" x14ac:dyDescent="0.3">
      <c r="O793" s="318"/>
    </row>
    <row r="794" spans="15:15" ht="43.5" customHeight="1" x14ac:dyDescent="0.3">
      <c r="O794" s="318"/>
    </row>
    <row r="795" spans="15:15" ht="43.5" customHeight="1" x14ac:dyDescent="0.3">
      <c r="O795" s="318"/>
    </row>
    <row r="796" spans="15:15" ht="43.5" customHeight="1" x14ac:dyDescent="0.3">
      <c r="O796" s="318"/>
    </row>
    <row r="797" spans="15:15" ht="43.5" customHeight="1" x14ac:dyDescent="0.3">
      <c r="O797" s="318"/>
    </row>
    <row r="798" spans="15:15" ht="43.5" customHeight="1" x14ac:dyDescent="0.3">
      <c r="O798" s="318"/>
    </row>
    <row r="799" spans="15:15" ht="43.5" customHeight="1" x14ac:dyDescent="0.3">
      <c r="O799" s="318"/>
    </row>
    <row r="800" spans="15:15" ht="43.5" customHeight="1" x14ac:dyDescent="0.3">
      <c r="O800" s="318"/>
    </row>
    <row r="801" spans="15:15" ht="43.5" customHeight="1" x14ac:dyDescent="0.3">
      <c r="O801" s="318"/>
    </row>
    <row r="802" spans="15:15" ht="43.5" customHeight="1" x14ac:dyDescent="0.3">
      <c r="O802" s="318"/>
    </row>
    <row r="803" spans="15:15" ht="43.5" customHeight="1" x14ac:dyDescent="0.3">
      <c r="O803" s="318"/>
    </row>
    <row r="804" spans="15:15" ht="43.5" customHeight="1" x14ac:dyDescent="0.3">
      <c r="O804" s="318"/>
    </row>
    <row r="805" spans="15:15" ht="43.5" customHeight="1" x14ac:dyDescent="0.3">
      <c r="O805" s="318"/>
    </row>
    <row r="806" spans="15:15" ht="43.5" customHeight="1" x14ac:dyDescent="0.3">
      <c r="O806" s="318"/>
    </row>
    <row r="807" spans="15:15" ht="43.5" customHeight="1" x14ac:dyDescent="0.3">
      <c r="O807" s="318"/>
    </row>
    <row r="808" spans="15:15" ht="43.5" customHeight="1" x14ac:dyDescent="0.3">
      <c r="O808" s="318"/>
    </row>
    <row r="809" spans="15:15" ht="43.5" customHeight="1" x14ac:dyDescent="0.3">
      <c r="O809" s="318"/>
    </row>
    <row r="810" spans="15:15" ht="43.5" customHeight="1" x14ac:dyDescent="0.3">
      <c r="O810" s="318"/>
    </row>
    <row r="811" spans="15:15" ht="43.5" customHeight="1" x14ac:dyDescent="0.3">
      <c r="O811" s="318"/>
    </row>
    <row r="812" spans="15:15" ht="43.5" customHeight="1" x14ac:dyDescent="0.3">
      <c r="O812" s="318"/>
    </row>
    <row r="813" spans="15:15" ht="43.5" customHeight="1" x14ac:dyDescent="0.3">
      <c r="O813" s="318"/>
    </row>
    <row r="814" spans="15:15" ht="43.5" customHeight="1" x14ac:dyDescent="0.3">
      <c r="O814" s="318"/>
    </row>
    <row r="815" spans="15:15" ht="43.5" customHeight="1" x14ac:dyDescent="0.3">
      <c r="O815" s="318"/>
    </row>
    <row r="816" spans="15:15" ht="43.5" customHeight="1" x14ac:dyDescent="0.3">
      <c r="O816" s="318"/>
    </row>
    <row r="817" spans="15:15" ht="43.5" customHeight="1" x14ac:dyDescent="0.3">
      <c r="O817" s="318"/>
    </row>
    <row r="818" spans="15:15" ht="43.5" customHeight="1" x14ac:dyDescent="0.3">
      <c r="O818" s="318"/>
    </row>
    <row r="819" spans="15:15" ht="43.5" customHeight="1" x14ac:dyDescent="0.3">
      <c r="O819" s="318"/>
    </row>
    <row r="820" spans="15:15" ht="43.5" customHeight="1" x14ac:dyDescent="0.3">
      <c r="O820" s="318"/>
    </row>
    <row r="821" spans="15:15" ht="43.5" customHeight="1" x14ac:dyDescent="0.3">
      <c r="O821" s="318"/>
    </row>
    <row r="822" spans="15:15" ht="43.5" customHeight="1" x14ac:dyDescent="0.3">
      <c r="O822" s="318"/>
    </row>
    <row r="823" spans="15:15" ht="43.5" customHeight="1" x14ac:dyDescent="0.3">
      <c r="O823" s="318"/>
    </row>
    <row r="824" spans="15:15" ht="43.5" customHeight="1" x14ac:dyDescent="0.3">
      <c r="O824" s="318"/>
    </row>
    <row r="825" spans="15:15" ht="43.5" customHeight="1" x14ac:dyDescent="0.3">
      <c r="O825" s="318"/>
    </row>
    <row r="826" spans="15:15" ht="43.5" customHeight="1" x14ac:dyDescent="0.3">
      <c r="O826" s="318"/>
    </row>
    <row r="827" spans="15:15" ht="43.5" customHeight="1" x14ac:dyDescent="0.3">
      <c r="O827" s="318"/>
    </row>
    <row r="828" spans="15:15" ht="43.5" customHeight="1" x14ac:dyDescent="0.3">
      <c r="O828" s="318"/>
    </row>
    <row r="829" spans="15:15" ht="43.5" customHeight="1" x14ac:dyDescent="0.3">
      <c r="O829" s="318"/>
    </row>
    <row r="830" spans="15:15" ht="43.5" customHeight="1" x14ac:dyDescent="0.3">
      <c r="O830" s="318"/>
    </row>
    <row r="831" spans="15:15" ht="43.5" customHeight="1" x14ac:dyDescent="0.3">
      <c r="O831" s="318"/>
    </row>
    <row r="832" spans="15:15" ht="43.5" customHeight="1" x14ac:dyDescent="0.3">
      <c r="O832" s="318"/>
    </row>
    <row r="833" spans="15:15" ht="43.5" customHeight="1" x14ac:dyDescent="0.3">
      <c r="O833" s="318"/>
    </row>
    <row r="834" spans="15:15" ht="43.5" customHeight="1" x14ac:dyDescent="0.3">
      <c r="O834" s="318"/>
    </row>
    <row r="835" spans="15:15" ht="43.5" customHeight="1" x14ac:dyDescent="0.3">
      <c r="O835" s="318"/>
    </row>
    <row r="836" spans="15:15" ht="43.5" customHeight="1" x14ac:dyDescent="0.3">
      <c r="O836" s="318"/>
    </row>
    <row r="837" spans="15:15" ht="43.5" customHeight="1" x14ac:dyDescent="0.3">
      <c r="O837" s="318"/>
    </row>
    <row r="838" spans="15:15" ht="43.5" customHeight="1" x14ac:dyDescent="0.3">
      <c r="O838" s="318"/>
    </row>
    <row r="839" spans="15:15" ht="43.5" customHeight="1" x14ac:dyDescent="0.3">
      <c r="O839" s="318"/>
    </row>
    <row r="840" spans="15:15" ht="43.5" customHeight="1" x14ac:dyDescent="0.3">
      <c r="O840" s="318"/>
    </row>
    <row r="841" spans="15:15" ht="43.5" customHeight="1" x14ac:dyDescent="0.3">
      <c r="O841" s="318"/>
    </row>
    <row r="842" spans="15:15" ht="43.5" customHeight="1" x14ac:dyDescent="0.3">
      <c r="O842" s="318"/>
    </row>
    <row r="843" spans="15:15" ht="43.5" customHeight="1" x14ac:dyDescent="0.3">
      <c r="O843" s="318"/>
    </row>
    <row r="844" spans="15:15" ht="43.5" customHeight="1" x14ac:dyDescent="0.3">
      <c r="O844" s="318"/>
    </row>
    <row r="845" spans="15:15" ht="43.5" customHeight="1" x14ac:dyDescent="0.3">
      <c r="O845" s="318"/>
    </row>
    <row r="846" spans="15:15" ht="43.5" customHeight="1" x14ac:dyDescent="0.3">
      <c r="O846" s="318"/>
    </row>
    <row r="847" spans="15:15" ht="43.5" customHeight="1" x14ac:dyDescent="0.3">
      <c r="O847" s="318"/>
    </row>
    <row r="848" spans="15:15" ht="43.5" customHeight="1" x14ac:dyDescent="0.3">
      <c r="O848" s="318"/>
    </row>
    <row r="849" spans="15:15" ht="43.5" customHeight="1" x14ac:dyDescent="0.3">
      <c r="O849" s="318"/>
    </row>
    <row r="850" spans="15:15" ht="43.5" customHeight="1" x14ac:dyDescent="0.3">
      <c r="O850" s="318"/>
    </row>
    <row r="851" spans="15:15" ht="43.5" customHeight="1" x14ac:dyDescent="0.3">
      <c r="O851" s="318"/>
    </row>
    <row r="852" spans="15:15" ht="43.5" customHeight="1" x14ac:dyDescent="0.3">
      <c r="O852" s="318"/>
    </row>
    <row r="853" spans="15:15" ht="43.5" customHeight="1" x14ac:dyDescent="0.3">
      <c r="O853" s="318"/>
    </row>
    <row r="854" spans="15:15" ht="43.5" customHeight="1" x14ac:dyDescent="0.3">
      <c r="O854" s="318"/>
    </row>
    <row r="855" spans="15:15" ht="43.5" customHeight="1" x14ac:dyDescent="0.3">
      <c r="O855" s="318"/>
    </row>
    <row r="856" spans="15:15" ht="43.5" customHeight="1" x14ac:dyDescent="0.3">
      <c r="O856" s="318"/>
    </row>
    <row r="857" spans="15:15" ht="43.5" customHeight="1" x14ac:dyDescent="0.3">
      <c r="O857" s="318"/>
    </row>
    <row r="858" spans="15:15" ht="43.5" customHeight="1" x14ac:dyDescent="0.3">
      <c r="O858" s="318"/>
    </row>
    <row r="859" spans="15:15" ht="43.5" customHeight="1" x14ac:dyDescent="0.3">
      <c r="O859" s="318"/>
    </row>
    <row r="860" spans="15:15" ht="43.5" customHeight="1" x14ac:dyDescent="0.3">
      <c r="O860" s="318"/>
    </row>
    <row r="861" spans="15:15" ht="43.5" customHeight="1" x14ac:dyDescent="0.3">
      <c r="O861" s="318"/>
    </row>
    <row r="862" spans="15:15" ht="43.5" customHeight="1" x14ac:dyDescent="0.3">
      <c r="O862" s="318"/>
    </row>
    <row r="863" spans="15:15" ht="43.5" customHeight="1" x14ac:dyDescent="0.3">
      <c r="O863" s="318"/>
    </row>
    <row r="864" spans="15:15" ht="43.5" customHeight="1" x14ac:dyDescent="0.3">
      <c r="O864" s="318"/>
    </row>
    <row r="865" spans="15:15" ht="43.5" customHeight="1" x14ac:dyDescent="0.3">
      <c r="O865" s="318"/>
    </row>
    <row r="866" spans="15:15" ht="43.5" customHeight="1" x14ac:dyDescent="0.3">
      <c r="O866" s="318"/>
    </row>
    <row r="867" spans="15:15" ht="43.5" customHeight="1" x14ac:dyDescent="0.3">
      <c r="O867" s="318"/>
    </row>
    <row r="868" spans="15:15" ht="43.5" customHeight="1" x14ac:dyDescent="0.3">
      <c r="O868" s="318"/>
    </row>
    <row r="869" spans="15:15" ht="43.5" customHeight="1" x14ac:dyDescent="0.3">
      <c r="O869" s="318"/>
    </row>
    <row r="870" spans="15:15" ht="43.5" customHeight="1" x14ac:dyDescent="0.3">
      <c r="O870" s="318"/>
    </row>
    <row r="871" spans="15:15" ht="43.5" customHeight="1" x14ac:dyDescent="0.3">
      <c r="O871" s="318"/>
    </row>
    <row r="872" spans="15:15" ht="43.5" customHeight="1" x14ac:dyDescent="0.3">
      <c r="O872" s="318"/>
    </row>
    <row r="873" spans="15:15" ht="43.5" customHeight="1" x14ac:dyDescent="0.3">
      <c r="O873" s="318"/>
    </row>
    <row r="874" spans="15:15" ht="43.5" customHeight="1" x14ac:dyDescent="0.3">
      <c r="O874" s="318"/>
    </row>
    <row r="875" spans="15:15" ht="43.5" customHeight="1" x14ac:dyDescent="0.3">
      <c r="O875" s="318"/>
    </row>
    <row r="876" spans="15:15" ht="43.5" customHeight="1" x14ac:dyDescent="0.3">
      <c r="O876" s="318"/>
    </row>
    <row r="877" spans="15:15" ht="43.5" customHeight="1" x14ac:dyDescent="0.3">
      <c r="O877" s="318"/>
    </row>
    <row r="878" spans="15:15" ht="43.5" customHeight="1" x14ac:dyDescent="0.3">
      <c r="O878" s="318"/>
    </row>
    <row r="879" spans="15:15" ht="43.5" customHeight="1" x14ac:dyDescent="0.3">
      <c r="O879" s="318"/>
    </row>
    <row r="880" spans="15:15" ht="43.5" customHeight="1" x14ac:dyDescent="0.3">
      <c r="O880" s="318"/>
    </row>
    <row r="881" spans="15:15" ht="43.5" customHeight="1" x14ac:dyDescent="0.3">
      <c r="O881" s="318"/>
    </row>
    <row r="882" spans="15:15" ht="43.5" customHeight="1" x14ac:dyDescent="0.3">
      <c r="O882" s="318"/>
    </row>
    <row r="883" spans="15:15" ht="43.5" customHeight="1" x14ac:dyDescent="0.3">
      <c r="O883" s="318"/>
    </row>
    <row r="884" spans="15:15" ht="43.5" customHeight="1" x14ac:dyDescent="0.3">
      <c r="O884" s="318"/>
    </row>
    <row r="885" spans="15:15" ht="43.5" customHeight="1" x14ac:dyDescent="0.3">
      <c r="O885" s="318"/>
    </row>
    <row r="886" spans="15:15" ht="43.5" customHeight="1" x14ac:dyDescent="0.3">
      <c r="O886" s="318"/>
    </row>
    <row r="887" spans="15:15" ht="43.5" customHeight="1" x14ac:dyDescent="0.3">
      <c r="O887" s="318"/>
    </row>
    <row r="888" spans="15:15" ht="43.5" customHeight="1" x14ac:dyDescent="0.3">
      <c r="O888" s="318"/>
    </row>
    <row r="889" spans="15:15" ht="43.5" customHeight="1" x14ac:dyDescent="0.3">
      <c r="O889" s="318"/>
    </row>
    <row r="890" spans="15:15" ht="43.5" customHeight="1" x14ac:dyDescent="0.3">
      <c r="O890" s="318"/>
    </row>
    <row r="891" spans="15:15" ht="43.5" customHeight="1" x14ac:dyDescent="0.3">
      <c r="O891" s="318"/>
    </row>
    <row r="892" spans="15:15" ht="43.5" customHeight="1" x14ac:dyDescent="0.3">
      <c r="O892" s="318"/>
    </row>
    <row r="893" spans="15:15" ht="43.5" customHeight="1" x14ac:dyDescent="0.3">
      <c r="O893" s="318"/>
    </row>
    <row r="894" spans="15:15" ht="43.5" customHeight="1" x14ac:dyDescent="0.3">
      <c r="O894" s="318"/>
    </row>
    <row r="895" spans="15:15" ht="43.5" customHeight="1" x14ac:dyDescent="0.3">
      <c r="O895" s="318"/>
    </row>
    <row r="896" spans="15:15" ht="43.5" customHeight="1" x14ac:dyDescent="0.3">
      <c r="O896" s="318"/>
    </row>
    <row r="897" spans="15:15" ht="43.5" customHeight="1" x14ac:dyDescent="0.3">
      <c r="O897" s="318"/>
    </row>
    <row r="898" spans="15:15" ht="43.5" customHeight="1" x14ac:dyDescent="0.3">
      <c r="O898" s="318"/>
    </row>
    <row r="899" spans="15:15" ht="43.5" customHeight="1" x14ac:dyDescent="0.3">
      <c r="O899" s="318"/>
    </row>
    <row r="900" spans="15:15" ht="43.5" customHeight="1" x14ac:dyDescent="0.3">
      <c r="O900" s="318"/>
    </row>
    <row r="901" spans="15:15" ht="43.5" customHeight="1" x14ac:dyDescent="0.3">
      <c r="O901" s="318"/>
    </row>
    <row r="902" spans="15:15" ht="43.5" customHeight="1" x14ac:dyDescent="0.3">
      <c r="O902" s="318"/>
    </row>
    <row r="903" spans="15:15" ht="43.5" customHeight="1" x14ac:dyDescent="0.3">
      <c r="O903" s="318"/>
    </row>
    <row r="904" spans="15:15" ht="43.5" customHeight="1" x14ac:dyDescent="0.3">
      <c r="O904" s="318"/>
    </row>
    <row r="905" spans="15:15" ht="43.5" customHeight="1" x14ac:dyDescent="0.3">
      <c r="O905" s="318"/>
    </row>
    <row r="906" spans="15:15" ht="43.5" customHeight="1" x14ac:dyDescent="0.3">
      <c r="O906" s="318"/>
    </row>
    <row r="907" spans="15:15" ht="43.5" customHeight="1" x14ac:dyDescent="0.3">
      <c r="O907" s="318"/>
    </row>
    <row r="908" spans="15:15" ht="43.5" customHeight="1" x14ac:dyDescent="0.3">
      <c r="O908" s="318"/>
    </row>
    <row r="909" spans="15:15" ht="43.5" customHeight="1" x14ac:dyDescent="0.3">
      <c r="O909" s="318"/>
    </row>
    <row r="910" spans="15:15" ht="43.5" customHeight="1" x14ac:dyDescent="0.3">
      <c r="O910" s="318"/>
    </row>
    <row r="911" spans="15:15" ht="43.5" customHeight="1" x14ac:dyDescent="0.3">
      <c r="O911" s="318"/>
    </row>
    <row r="912" spans="15:15" ht="43.5" customHeight="1" x14ac:dyDescent="0.3">
      <c r="O912" s="318"/>
    </row>
    <row r="913" spans="15:15" ht="43.5" customHeight="1" x14ac:dyDescent="0.3">
      <c r="O913" s="318"/>
    </row>
    <row r="914" spans="15:15" ht="43.5" customHeight="1" x14ac:dyDescent="0.3">
      <c r="O914" s="318"/>
    </row>
    <row r="915" spans="15:15" ht="43.5" customHeight="1" x14ac:dyDescent="0.3">
      <c r="O915" s="318"/>
    </row>
    <row r="916" spans="15:15" ht="43.5" customHeight="1" x14ac:dyDescent="0.3">
      <c r="O916" s="318"/>
    </row>
    <row r="917" spans="15:15" ht="43.5" customHeight="1" x14ac:dyDescent="0.3">
      <c r="O917" s="318"/>
    </row>
    <row r="918" spans="15:15" ht="43.5" customHeight="1" x14ac:dyDescent="0.3">
      <c r="O918" s="318"/>
    </row>
    <row r="919" spans="15:15" ht="43.5" customHeight="1" x14ac:dyDescent="0.3">
      <c r="O919" s="318"/>
    </row>
    <row r="920" spans="15:15" ht="43.5" customHeight="1" x14ac:dyDescent="0.3">
      <c r="O920" s="318"/>
    </row>
    <row r="921" spans="15:15" ht="43.5" customHeight="1" x14ac:dyDescent="0.3">
      <c r="O921" s="318"/>
    </row>
    <row r="922" spans="15:15" ht="43.5" customHeight="1" x14ac:dyDescent="0.3">
      <c r="O922" s="318"/>
    </row>
    <row r="923" spans="15:15" ht="43.5" customHeight="1" x14ac:dyDescent="0.3">
      <c r="O923" s="318"/>
    </row>
    <row r="924" spans="15:15" ht="43.5" customHeight="1" x14ac:dyDescent="0.3">
      <c r="O924" s="318"/>
    </row>
    <row r="925" spans="15:15" ht="43.5" customHeight="1" x14ac:dyDescent="0.3">
      <c r="O925" s="318"/>
    </row>
    <row r="926" spans="15:15" ht="43.5" customHeight="1" x14ac:dyDescent="0.3">
      <c r="O926" s="318"/>
    </row>
    <row r="927" spans="15:15" ht="43.5" customHeight="1" x14ac:dyDescent="0.3">
      <c r="O927" s="318"/>
    </row>
    <row r="928" spans="15:15" ht="43.5" customHeight="1" x14ac:dyDescent="0.3">
      <c r="O928" s="318"/>
    </row>
    <row r="929" spans="15:15" ht="43.5" customHeight="1" x14ac:dyDescent="0.3">
      <c r="O929" s="318"/>
    </row>
    <row r="930" spans="15:15" ht="43.5" customHeight="1" x14ac:dyDescent="0.3">
      <c r="O930" s="318"/>
    </row>
    <row r="931" spans="15:15" ht="43.5" customHeight="1" x14ac:dyDescent="0.3">
      <c r="O931" s="318"/>
    </row>
    <row r="932" spans="15:15" ht="43.5" customHeight="1" x14ac:dyDescent="0.3">
      <c r="O932" s="318"/>
    </row>
    <row r="933" spans="15:15" ht="43.5" customHeight="1" x14ac:dyDescent="0.3">
      <c r="O933" s="318"/>
    </row>
    <row r="934" spans="15:15" ht="43.5" customHeight="1" x14ac:dyDescent="0.3">
      <c r="O934" s="318"/>
    </row>
    <row r="935" spans="15:15" ht="43.5" customHeight="1" x14ac:dyDescent="0.3">
      <c r="O935" s="318"/>
    </row>
    <row r="936" spans="15:15" ht="43.5" customHeight="1" x14ac:dyDescent="0.3">
      <c r="O936" s="318"/>
    </row>
    <row r="937" spans="15:15" ht="43.5" customHeight="1" x14ac:dyDescent="0.3">
      <c r="O937" s="318"/>
    </row>
    <row r="938" spans="15:15" ht="43.5" customHeight="1" x14ac:dyDescent="0.3">
      <c r="O938" s="318"/>
    </row>
    <row r="939" spans="15:15" ht="43.5" customHeight="1" x14ac:dyDescent="0.3">
      <c r="O939" s="318"/>
    </row>
    <row r="940" spans="15:15" ht="43.5" customHeight="1" x14ac:dyDescent="0.3">
      <c r="O940" s="318"/>
    </row>
    <row r="941" spans="15:15" ht="43.5" customHeight="1" x14ac:dyDescent="0.3">
      <c r="O941" s="318"/>
    </row>
    <row r="942" spans="15:15" ht="43.5" customHeight="1" x14ac:dyDescent="0.3">
      <c r="O942" s="318"/>
    </row>
    <row r="943" spans="15:15" ht="43.5" customHeight="1" x14ac:dyDescent="0.3">
      <c r="O943" s="318"/>
    </row>
    <row r="944" spans="15:15" ht="43.5" customHeight="1" x14ac:dyDescent="0.3">
      <c r="O944" s="318"/>
    </row>
    <row r="945" spans="15:15" ht="43.5" customHeight="1" x14ac:dyDescent="0.3">
      <c r="O945" s="318"/>
    </row>
    <row r="946" spans="15:15" ht="43.5" customHeight="1" x14ac:dyDescent="0.3">
      <c r="O946" s="318"/>
    </row>
    <row r="947" spans="15:15" ht="43.5" customHeight="1" x14ac:dyDescent="0.3">
      <c r="O947" s="318"/>
    </row>
    <row r="948" spans="15:15" ht="43.5" customHeight="1" x14ac:dyDescent="0.3">
      <c r="O948" s="318"/>
    </row>
    <row r="949" spans="15:15" ht="43.5" customHeight="1" x14ac:dyDescent="0.3">
      <c r="O949" s="318"/>
    </row>
    <row r="950" spans="15:15" ht="43.5" customHeight="1" x14ac:dyDescent="0.3">
      <c r="O950" s="318"/>
    </row>
    <row r="951" spans="15:15" ht="43.5" customHeight="1" x14ac:dyDescent="0.3">
      <c r="O951" s="318"/>
    </row>
    <row r="952" spans="15:15" ht="43.5" customHeight="1" x14ac:dyDescent="0.3">
      <c r="O952" s="318"/>
    </row>
    <row r="953" spans="15:15" ht="43.5" customHeight="1" x14ac:dyDescent="0.3">
      <c r="O953" s="318"/>
    </row>
    <row r="954" spans="15:15" ht="43.5" customHeight="1" x14ac:dyDescent="0.3">
      <c r="O954" s="318"/>
    </row>
    <row r="955" spans="15:15" ht="43.5" customHeight="1" x14ac:dyDescent="0.3">
      <c r="O955" s="318"/>
    </row>
    <row r="956" spans="15:15" ht="43.5" customHeight="1" x14ac:dyDescent="0.3">
      <c r="O956" s="318"/>
    </row>
    <row r="957" spans="15:15" ht="43.5" customHeight="1" x14ac:dyDescent="0.3">
      <c r="O957" s="318"/>
    </row>
    <row r="958" spans="15:15" ht="43.5" customHeight="1" x14ac:dyDescent="0.3">
      <c r="O958" s="318"/>
    </row>
    <row r="959" spans="15:15" ht="43.5" customHeight="1" x14ac:dyDescent="0.3">
      <c r="O959" s="318"/>
    </row>
    <row r="960" spans="15:15" ht="43.5" customHeight="1" x14ac:dyDescent="0.3">
      <c r="O960" s="318"/>
    </row>
    <row r="961" spans="15:15" ht="43.5" customHeight="1" x14ac:dyDescent="0.3">
      <c r="O961" s="318"/>
    </row>
    <row r="962" spans="15:15" ht="43.5" customHeight="1" x14ac:dyDescent="0.3">
      <c r="O962" s="318"/>
    </row>
    <row r="963" spans="15:15" ht="43.5" customHeight="1" x14ac:dyDescent="0.3">
      <c r="O963" s="318"/>
    </row>
    <row r="964" spans="15:15" ht="43.5" customHeight="1" x14ac:dyDescent="0.3">
      <c r="O964" s="318"/>
    </row>
    <row r="965" spans="15:15" ht="43.5" customHeight="1" x14ac:dyDescent="0.3">
      <c r="O965" s="318"/>
    </row>
    <row r="966" spans="15:15" ht="43.5" customHeight="1" x14ac:dyDescent="0.3">
      <c r="O966" s="318"/>
    </row>
    <row r="967" spans="15:15" ht="43.5" customHeight="1" x14ac:dyDescent="0.3">
      <c r="O967" s="318"/>
    </row>
    <row r="968" spans="15:15" ht="43.5" customHeight="1" x14ac:dyDescent="0.3">
      <c r="O968" s="318"/>
    </row>
    <row r="969" spans="15:15" ht="43.5" customHeight="1" x14ac:dyDescent="0.3">
      <c r="O969" s="318"/>
    </row>
    <row r="970" spans="15:15" ht="43.5" customHeight="1" x14ac:dyDescent="0.3">
      <c r="O970" s="318"/>
    </row>
    <row r="971" spans="15:15" ht="43.5" customHeight="1" x14ac:dyDescent="0.3">
      <c r="O971" s="318"/>
    </row>
    <row r="972" spans="15:15" ht="43.5" customHeight="1" x14ac:dyDescent="0.3">
      <c r="O972" s="318"/>
    </row>
    <row r="973" spans="15:15" ht="43.5" customHeight="1" x14ac:dyDescent="0.3">
      <c r="O973" s="318"/>
    </row>
    <row r="974" spans="15:15" ht="43.5" customHeight="1" x14ac:dyDescent="0.3">
      <c r="O974" s="318"/>
    </row>
    <row r="975" spans="15:15" ht="43.5" customHeight="1" x14ac:dyDescent="0.3">
      <c r="O975" s="318"/>
    </row>
    <row r="976" spans="15:15" ht="43.5" customHeight="1" x14ac:dyDescent="0.3">
      <c r="O976" s="318"/>
    </row>
    <row r="977" spans="15:15" ht="43.5" customHeight="1" x14ac:dyDescent="0.3">
      <c r="O977" s="318"/>
    </row>
    <row r="978" spans="15:15" ht="43.5" customHeight="1" x14ac:dyDescent="0.3">
      <c r="O978" s="318"/>
    </row>
    <row r="979" spans="15:15" ht="43.5" customHeight="1" x14ac:dyDescent="0.3">
      <c r="O979" s="318"/>
    </row>
    <row r="980" spans="15:15" ht="43.5" customHeight="1" x14ac:dyDescent="0.3">
      <c r="O980" s="318"/>
    </row>
    <row r="981" spans="15:15" ht="43.5" customHeight="1" x14ac:dyDescent="0.3">
      <c r="O981" s="318"/>
    </row>
    <row r="982" spans="15:15" ht="43.5" customHeight="1" x14ac:dyDescent="0.3">
      <c r="O982" s="318"/>
    </row>
    <row r="983" spans="15:15" ht="43.5" customHeight="1" x14ac:dyDescent="0.3">
      <c r="O983" s="318"/>
    </row>
    <row r="984" spans="15:15" ht="43.5" customHeight="1" x14ac:dyDescent="0.3">
      <c r="O984" s="318"/>
    </row>
    <row r="985" spans="15:15" ht="43.5" customHeight="1" x14ac:dyDescent="0.3">
      <c r="O985" s="318"/>
    </row>
    <row r="986" spans="15:15" ht="43.5" customHeight="1" x14ac:dyDescent="0.3">
      <c r="O986" s="318"/>
    </row>
    <row r="987" spans="15:15" ht="43.5" customHeight="1" x14ac:dyDescent="0.3">
      <c r="O987" s="318"/>
    </row>
    <row r="988" spans="15:15" ht="43.5" customHeight="1" x14ac:dyDescent="0.3">
      <c r="O988" s="318"/>
    </row>
    <row r="989" spans="15:15" ht="43.5" customHeight="1" x14ac:dyDescent="0.3">
      <c r="O989" s="318"/>
    </row>
    <row r="990" spans="15:15" ht="43.5" customHeight="1" x14ac:dyDescent="0.3">
      <c r="O990" s="318"/>
    </row>
    <row r="991" spans="15:15" ht="43.5" customHeight="1" x14ac:dyDescent="0.3">
      <c r="O991" s="318"/>
    </row>
    <row r="992" spans="15:15" ht="43.5" customHeight="1" x14ac:dyDescent="0.3">
      <c r="O992" s="318"/>
    </row>
    <row r="993" spans="15:15" ht="43.5" customHeight="1" x14ac:dyDescent="0.3">
      <c r="O993" s="318"/>
    </row>
    <row r="994" spans="15:15" ht="43.5" customHeight="1" x14ac:dyDescent="0.3">
      <c r="O994" s="318"/>
    </row>
    <row r="995" spans="15:15" ht="43.5" customHeight="1" x14ac:dyDescent="0.3">
      <c r="O995" s="318"/>
    </row>
    <row r="996" spans="15:15" ht="43.5" customHeight="1" x14ac:dyDescent="0.3">
      <c r="O996" s="318"/>
    </row>
    <row r="997" spans="15:15" ht="43.5" customHeight="1" x14ac:dyDescent="0.3">
      <c r="O997" s="318"/>
    </row>
    <row r="998" spans="15:15" ht="43.5" customHeight="1" x14ac:dyDescent="0.3">
      <c r="O998" s="318"/>
    </row>
  </sheetData>
  <mergeCells count="1">
    <mergeCell ref="AA84:AB84"/>
  </mergeCells>
  <conditionalFormatting sqref="AA81:AA82 AA87:AA1004 AA47:AA57 AA59:AA65 AA3:AA4 AA34:AA45 AA6:AA11 AA13:AA22 AA24:AA32 AA67:AA78">
    <cfRule type="notContainsBlanks" dxfId="10" priority="9">
      <formula>LEN(TRIM(AA3))&gt;0</formula>
    </cfRule>
  </conditionalFormatting>
  <conditionalFormatting sqref="AA33">
    <cfRule type="notContainsBlanks" dxfId="9" priority="10">
      <formula>LEN(TRIM(AA33))&gt;0</formula>
    </cfRule>
  </conditionalFormatting>
  <conditionalFormatting sqref="AA79:AA80">
    <cfRule type="notContainsBlanks" dxfId="8" priority="12">
      <formula>LEN(TRIM(AA79))&gt;0</formula>
    </cfRule>
  </conditionalFormatting>
  <conditionalFormatting sqref="AA17">
    <cfRule type="notContainsBlanks" dxfId="7" priority="8">
      <formula>LEN(TRIM(AA17))&gt;0</formula>
    </cfRule>
  </conditionalFormatting>
  <conditionalFormatting sqref="AA2">
    <cfRule type="notContainsBlanks" dxfId="6" priority="7">
      <formula>LEN(TRIM(AA2))&gt;0</formula>
    </cfRule>
  </conditionalFormatting>
  <conditionalFormatting sqref="AA58">
    <cfRule type="notContainsBlanks" dxfId="5" priority="6">
      <formula>LEN(TRIM(AA58))&gt;0</formula>
    </cfRule>
  </conditionalFormatting>
  <conditionalFormatting sqref="AA46">
    <cfRule type="notContainsBlanks" dxfId="4" priority="5">
      <formula>LEN(TRIM(AA46))&gt;0</formula>
    </cfRule>
  </conditionalFormatting>
  <conditionalFormatting sqref="AA66">
    <cfRule type="notContainsBlanks" dxfId="3" priority="4">
      <formula>LEN(TRIM(AA66))&gt;0</formula>
    </cfRule>
  </conditionalFormatting>
  <conditionalFormatting sqref="AA23">
    <cfRule type="notContainsBlanks" dxfId="2" priority="3">
      <formula>LEN(TRIM(AA23))&gt;0</formula>
    </cfRule>
  </conditionalFormatting>
  <conditionalFormatting sqref="AA12">
    <cfRule type="notContainsBlanks" dxfId="1" priority="2">
      <formula>LEN(TRIM(AA12))&gt;0</formula>
    </cfRule>
  </conditionalFormatting>
  <conditionalFormatting sqref="AA5">
    <cfRule type="notContainsBlanks" dxfId="0" priority="1">
      <formula>LEN(TRIM(AA5))&gt;0</formula>
    </cfRule>
  </conditionalFormatting>
  <dataValidations count="9">
    <dataValidation type="list" allowBlank="1" showErrorMessage="1" sqref="A78:A81 A4:A25 A28:A74" xr:uid="{A15B55D4-46A3-474F-8C29-0E02926EFB0C}">
      <formula1>PNSQA</formula1>
    </dataValidation>
    <dataValidation type="list" allowBlank="1" showErrorMessage="1" sqref="Y62:Y63 Y73 Y78 U78:U79 W78:W79 Y49:Y51 W25:W34 W4:W11 Y20 S2:S80 U25:U52 U56:U76 W48:W76 W37:W46 U4:U23 W13:W19 W21:W23" xr:uid="{6C170D4F-C1E2-429F-B9ED-F83220C39D67}">
      <formula1>Livrable</formula1>
    </dataValidation>
    <dataValidation type="list" allowBlank="1" showErrorMessage="1" sqref="D25 D32:D35 D78:D80 D29:D30 D13:D23 D4:D11 D37:D74" xr:uid="{5D8743C7-21E1-4D12-9C96-823BE9EA7A0C}">
      <formula1>Catégorie</formula1>
    </dataValidation>
    <dataValidation type="list" allowBlank="1" showErrorMessage="1" sqref="B78:B81 B4:B25 B28:B74" xr:uid="{680F23E0-C848-47BE-8678-7BAED9E89A8F}">
      <formula1>Orientation</formula1>
    </dataValidation>
    <dataValidation type="list" allowBlank="1" showErrorMessage="1" sqref="N78:N80 N2:N76" xr:uid="{52E6C022-0FF2-4FD9-9385-6C4D6A95C1D2}">
      <formula1>Durée</formula1>
    </dataValidation>
    <dataValidation type="list" allowBlank="1" showErrorMessage="1" sqref="C78:C81 C29:C30 C4:C25 C32:C74" xr:uid="{E25038B5-2787-4545-A837-1EECC4F64AA6}">
      <formula1>Objectif</formula1>
    </dataValidation>
    <dataValidation type="list" allowBlank="1" showErrorMessage="1" sqref="E25 E37:E38 E78:E80 E13:E23 E40 E2:E11 E29:E34 E42:E74" xr:uid="{060F111E-9E23-4F6C-B272-AF626C3BA798}">
      <formula1>Thématique</formula1>
    </dataValidation>
    <dataValidation type="list" allowBlank="1" showErrorMessage="1" sqref="L2:L80" xr:uid="{A3ACD882-1F04-441F-B6A7-927F7F6639AE}">
      <formula1>Priorité</formula1>
    </dataValidation>
    <dataValidation type="list" allowBlank="1" showErrorMessage="1" sqref="AB2:AB80" xr:uid="{4C24DD46-8493-46E8-95DA-EAF1BB916D32}">
      <formula1>Organisme</formula1>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7">
        <x14:dataValidation type="list" allowBlank="1" xr:uid="{15C304A9-39F0-4349-B2FD-0450C060C344}">
          <x14:formula1>
            <xm:f>Menus_deroulants!$K$2:$K$5</xm:f>
          </x14:formula1>
          <xm:sqref>O66:P66 O1:O21 O25:O65 O67:O998</xm:sqref>
        </x14:dataValidation>
        <x14:dataValidation type="list" allowBlank="1" showErrorMessage="1" xr:uid="{547A3F4D-179F-4860-8618-DBFE3C0F3788}">
          <x14:formula1>
            <xm:f>Menus_deroulants!$M$28:$M$60</xm:f>
          </x14:formula1>
          <xm:sqref>Z20 X20 V2:V36 V74 T75:T80 V67 T2:T38 T41:T73</xm:sqref>
        </x14:dataValidation>
        <x14:dataValidation type="list" allowBlank="1" showErrorMessage="1" xr:uid="{4E444A97-09A3-4CDE-A9F6-51FCD6038E38}">
          <x14:formula1>
            <xm:f>Menus_deroulants!$M$28:$M$52</xm:f>
          </x14:formula1>
          <xm:sqref>X2:X19 T47 X21:X46 X48:X62 X64:X78 X80</xm:sqref>
        </x14:dataValidation>
        <x14:dataValidation type="list" allowBlank="1" showInputMessage="1" showErrorMessage="1" xr:uid="{F71C97C5-9428-422A-B41C-6320060684FD}">
          <x14:formula1>
            <xm:f>Menus_deroulants!$M$28:$M$60</xm:f>
          </x14:formula1>
          <xm:sqref>Z2:Z19 V75:V80 X67 V47:V66 X63 V68:V72 Z21:Z80 X79</xm:sqref>
        </x14:dataValidation>
        <x14:dataValidation type="list" allowBlank="1" showInputMessage="1" showErrorMessage="1" xr:uid="{2ABFB6DE-10BE-45C3-BDE6-ECBB33173998}">
          <x14:formula1>
            <xm:f>Menus_deroulants!$M$28:$M$59</xm:f>
          </x14:formula1>
          <xm:sqref>V37:V38 V40:V46</xm:sqref>
        </x14:dataValidation>
        <x14:dataValidation type="list" allowBlank="1" showErrorMessage="1" xr:uid="{BF259C07-83E3-469A-89D7-201E5466A705}">
          <x14:formula1>
            <xm:f>Menus_deroulants!$M$14:$M$44</xm:f>
          </x14:formula1>
          <xm:sqref>T74 U24 T39:T40</xm:sqref>
        </x14:dataValidation>
        <x14:dataValidation type="list" allowBlank="1" showInputMessage="1" showErrorMessage="1" xr:uid="{A45B828A-E081-445D-B327-EE5CC133E327}">
          <x14:formula1>
            <xm:f>Menus_deroulants!$M$14:$M$44</xm:f>
          </x14:formula1>
          <xm:sqref>V73 V39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R1001"/>
  <sheetViews>
    <sheetView topLeftCell="H15" workbookViewId="0">
      <selection activeCell="T2" sqref="T2:T82"/>
    </sheetView>
  </sheetViews>
  <sheetFormatPr baseColWidth="10" defaultColWidth="14.453125" defaultRowHeight="15" customHeight="1" x14ac:dyDescent="0.35"/>
  <cols>
    <col min="1" max="1" width="8.54296875" customWidth="1"/>
    <col min="2" max="2" width="54.54296875" customWidth="1"/>
    <col min="3" max="3" width="9" customWidth="1"/>
    <col min="4" max="4" width="56" customWidth="1"/>
    <col min="5" max="5" width="15.453125" customWidth="1"/>
    <col min="6" max="6" width="127.453125" customWidth="1"/>
    <col min="7" max="7" width="29.81640625" customWidth="1"/>
    <col min="8" max="8" width="53.453125" customWidth="1"/>
    <col min="9" max="9" width="21.81640625" customWidth="1"/>
    <col min="10" max="11" width="12.54296875" customWidth="1"/>
    <col min="12" max="12" width="34" customWidth="1"/>
    <col min="13" max="13" width="17.453125" customWidth="1"/>
    <col min="14" max="14" width="12.81640625" customWidth="1"/>
    <col min="15" max="15" width="25.453125" customWidth="1"/>
    <col min="16" max="16" width="7.453125" customWidth="1"/>
    <col min="17" max="17" width="8.54296875" customWidth="1"/>
    <col min="18" max="18" width="7.453125" customWidth="1"/>
  </cols>
  <sheetData>
    <row r="1" spans="1:18" ht="30" customHeight="1" x14ac:dyDescent="0.35">
      <c r="A1" s="121"/>
      <c r="B1" s="122" t="s">
        <v>1327</v>
      </c>
      <c r="C1" s="122" t="s">
        <v>13</v>
      </c>
      <c r="D1" s="122" t="s">
        <v>1327</v>
      </c>
      <c r="E1" s="121" t="s">
        <v>14</v>
      </c>
      <c r="F1" s="121" t="s">
        <v>1327</v>
      </c>
      <c r="G1" s="3" t="s">
        <v>15</v>
      </c>
      <c r="H1" s="5" t="s">
        <v>16</v>
      </c>
      <c r="I1" s="5" t="s">
        <v>1328</v>
      </c>
      <c r="J1" s="3" t="s">
        <v>24</v>
      </c>
      <c r="K1" s="3" t="s">
        <v>1329</v>
      </c>
      <c r="L1" s="123" t="s">
        <v>1330</v>
      </c>
      <c r="M1" s="123" t="s">
        <v>1331</v>
      </c>
      <c r="N1" s="4" t="s">
        <v>1332</v>
      </c>
      <c r="O1" s="4" t="s">
        <v>1333</v>
      </c>
      <c r="P1" s="90"/>
      <c r="Q1" s="90"/>
      <c r="R1" s="90"/>
    </row>
    <row r="2" spans="1:18" ht="49.5" customHeight="1" x14ac:dyDescent="0.35">
      <c r="A2" s="124">
        <v>1</v>
      </c>
      <c r="B2" s="591" t="s">
        <v>1334</v>
      </c>
      <c r="C2" s="491">
        <v>1</v>
      </c>
      <c r="D2" s="126" t="s">
        <v>1335</v>
      </c>
      <c r="E2" s="492" t="s">
        <v>97</v>
      </c>
      <c r="F2" s="591" t="s">
        <v>1336</v>
      </c>
      <c r="G2" s="493" t="s">
        <v>98</v>
      </c>
      <c r="H2" s="127" t="s">
        <v>979</v>
      </c>
      <c r="I2" s="494" t="s">
        <v>103</v>
      </c>
      <c r="J2" s="494" t="s">
        <v>104</v>
      </c>
      <c r="K2" s="660" t="s">
        <v>165</v>
      </c>
      <c r="L2" s="661" t="s">
        <v>290</v>
      </c>
      <c r="M2" s="519" t="s">
        <v>1337</v>
      </c>
      <c r="N2" s="130" t="s">
        <v>1338</v>
      </c>
      <c r="O2" s="494" t="s">
        <v>143</v>
      </c>
      <c r="P2" s="90"/>
      <c r="Q2" s="131"/>
      <c r="R2" s="131"/>
    </row>
    <row r="3" spans="1:18" ht="49.5" customHeight="1" x14ac:dyDescent="0.35">
      <c r="A3" s="132">
        <f>1+A2</f>
        <v>2</v>
      </c>
      <c r="B3" s="133" t="s">
        <v>1339</v>
      </c>
      <c r="C3" s="495">
        <v>2</v>
      </c>
      <c r="D3" s="126" t="s">
        <v>1340</v>
      </c>
      <c r="E3" s="496" t="s">
        <v>234</v>
      </c>
      <c r="F3" s="591" t="s">
        <v>1341</v>
      </c>
      <c r="G3" s="17" t="s">
        <v>214</v>
      </c>
      <c r="H3" s="134" t="s">
        <v>208</v>
      </c>
      <c r="I3" s="135" t="s">
        <v>276</v>
      </c>
      <c r="J3" s="135" t="s">
        <v>115</v>
      </c>
      <c r="K3" s="660" t="s">
        <v>116</v>
      </c>
      <c r="L3" s="662" t="s">
        <v>338</v>
      </c>
      <c r="M3" s="519" t="s">
        <v>182</v>
      </c>
      <c r="N3" s="497" t="s">
        <v>1342</v>
      </c>
      <c r="O3" s="135" t="s">
        <v>110</v>
      </c>
      <c r="P3" s="90"/>
      <c r="Q3" s="131"/>
      <c r="R3" s="131"/>
    </row>
    <row r="4" spans="1:18" ht="49.5" customHeight="1" x14ac:dyDescent="0.35">
      <c r="A4" s="132"/>
      <c r="B4" s="591"/>
      <c r="C4" s="495"/>
      <c r="D4" s="126"/>
      <c r="E4" s="496"/>
      <c r="F4" s="591"/>
      <c r="G4" s="17"/>
      <c r="H4" s="134"/>
      <c r="I4" s="135"/>
      <c r="J4" s="138" t="s">
        <v>204</v>
      </c>
      <c r="K4" s="660"/>
      <c r="L4" s="662" t="s">
        <v>183</v>
      </c>
      <c r="M4" s="499" t="s">
        <v>141</v>
      </c>
      <c r="N4" s="90"/>
      <c r="O4" s="135"/>
      <c r="P4" s="90"/>
      <c r="Q4" s="131"/>
      <c r="R4" s="131"/>
    </row>
    <row r="5" spans="1:18" ht="49.5" customHeight="1" x14ac:dyDescent="0.35">
      <c r="A5" s="132">
        <f>1+A3</f>
        <v>3</v>
      </c>
      <c r="B5" s="591" t="s">
        <v>1343</v>
      </c>
      <c r="C5" s="495">
        <v>3</v>
      </c>
      <c r="D5" s="126" t="s">
        <v>1344</v>
      </c>
      <c r="E5" s="496" t="s">
        <v>253</v>
      </c>
      <c r="F5" s="591" t="s">
        <v>1345</v>
      </c>
      <c r="G5" s="17" t="s">
        <v>225</v>
      </c>
      <c r="H5" s="134" t="s">
        <v>338</v>
      </c>
      <c r="I5" s="135" t="s">
        <v>245</v>
      </c>
      <c r="J5" s="138" t="s">
        <v>625</v>
      </c>
      <c r="K5" s="660" t="s">
        <v>105</v>
      </c>
      <c r="L5" s="663" t="s">
        <v>344</v>
      </c>
      <c r="M5" s="499" t="s">
        <v>108</v>
      </c>
      <c r="N5" s="90"/>
      <c r="O5" s="135" t="s">
        <v>1182</v>
      </c>
      <c r="P5" s="90"/>
      <c r="Q5" s="131"/>
      <c r="R5" s="131"/>
    </row>
    <row r="6" spans="1:18" ht="49.5" customHeight="1" x14ac:dyDescent="0.35">
      <c r="A6" s="132">
        <f t="shared" ref="A6:A24" si="0">1+A5</f>
        <v>4</v>
      </c>
      <c r="B6" s="591" t="s">
        <v>1346</v>
      </c>
      <c r="C6" s="136">
        <v>4</v>
      </c>
      <c r="D6" s="126" t="s">
        <v>1347</v>
      </c>
      <c r="E6" s="496" t="s">
        <v>272</v>
      </c>
      <c r="F6" s="591" t="s">
        <v>1348</v>
      </c>
      <c r="G6" s="498" t="s">
        <v>170</v>
      </c>
      <c r="H6" s="137" t="s">
        <v>254</v>
      </c>
      <c r="I6" s="138" t="s">
        <v>114</v>
      </c>
      <c r="J6" s="90" t="s">
        <v>338</v>
      </c>
      <c r="K6" s="519"/>
      <c r="L6" s="662" t="s">
        <v>983</v>
      </c>
      <c r="M6" s="499" t="s">
        <v>168</v>
      </c>
      <c r="N6" s="90"/>
      <c r="O6" s="135" t="s">
        <v>1349</v>
      </c>
      <c r="P6" s="90"/>
      <c r="Q6" s="131"/>
      <c r="R6" s="131"/>
    </row>
    <row r="7" spans="1:18" ht="33" customHeight="1" x14ac:dyDescent="0.35">
      <c r="A7" s="132">
        <f t="shared" si="0"/>
        <v>5</v>
      </c>
      <c r="B7" s="591" t="s">
        <v>1350</v>
      </c>
      <c r="C7" s="495"/>
      <c r="D7" s="126"/>
      <c r="E7" s="496" t="s">
        <v>285</v>
      </c>
      <c r="F7" s="591" t="s">
        <v>1351</v>
      </c>
      <c r="G7" s="90"/>
      <c r="H7" s="137" t="s">
        <v>132</v>
      </c>
      <c r="I7" s="17"/>
      <c r="J7" s="90" t="s">
        <v>183</v>
      </c>
      <c r="K7" s="519"/>
      <c r="L7" s="663" t="s">
        <v>222</v>
      </c>
      <c r="M7" s="499" t="s">
        <v>649</v>
      </c>
      <c r="N7" s="90"/>
      <c r="O7" s="135" t="s">
        <v>185</v>
      </c>
      <c r="P7" s="90"/>
      <c r="Q7" s="131"/>
      <c r="R7" s="131"/>
    </row>
    <row r="8" spans="1:18" ht="33" customHeight="1" x14ac:dyDescent="0.35">
      <c r="A8" s="132">
        <f t="shared" si="0"/>
        <v>6</v>
      </c>
      <c r="B8" s="133" t="s">
        <v>1352</v>
      </c>
      <c r="C8" s="495"/>
      <c r="D8" s="126"/>
      <c r="E8" s="496" t="s">
        <v>320</v>
      </c>
      <c r="F8" s="591" t="s">
        <v>1353</v>
      </c>
      <c r="G8" s="90"/>
      <c r="H8" s="137" t="s">
        <v>839</v>
      </c>
      <c r="I8" s="17"/>
      <c r="K8" s="519"/>
      <c r="L8" s="663" t="s">
        <v>332</v>
      </c>
      <c r="M8" s="499" t="s">
        <v>659</v>
      </c>
      <c r="N8" s="90"/>
      <c r="O8" s="135" t="s">
        <v>1212</v>
      </c>
      <c r="P8" s="90"/>
      <c r="Q8" s="131"/>
      <c r="R8" s="131"/>
    </row>
    <row r="9" spans="1:18" ht="33" customHeight="1" x14ac:dyDescent="0.35">
      <c r="A9" s="132">
        <f t="shared" si="0"/>
        <v>7</v>
      </c>
      <c r="B9" s="133" t="s">
        <v>1354</v>
      </c>
      <c r="C9" s="495"/>
      <c r="D9" s="495"/>
      <c r="E9" s="496" t="s">
        <v>334</v>
      </c>
      <c r="F9" s="591" t="s">
        <v>1355</v>
      </c>
      <c r="G9" s="90"/>
      <c r="H9" s="137" t="s">
        <v>1356</v>
      </c>
      <c r="I9" s="17"/>
      <c r="J9" s="90"/>
      <c r="K9" s="519"/>
      <c r="L9" s="663" t="s">
        <v>192</v>
      </c>
      <c r="M9" s="499" t="s">
        <v>784</v>
      </c>
      <c r="N9" s="90"/>
      <c r="O9" s="135" t="s">
        <v>1357</v>
      </c>
      <c r="P9" s="90"/>
      <c r="Q9" s="131"/>
      <c r="R9" s="131"/>
    </row>
    <row r="10" spans="1:18" ht="33" customHeight="1" x14ac:dyDescent="0.35">
      <c r="A10" s="132">
        <f t="shared" si="0"/>
        <v>8</v>
      </c>
      <c r="B10" s="591" t="s">
        <v>1358</v>
      </c>
      <c r="C10" s="495"/>
      <c r="D10" s="495"/>
      <c r="E10" s="496" t="s">
        <v>339</v>
      </c>
      <c r="F10" s="591" t="s">
        <v>1359</v>
      </c>
      <c r="G10" s="90"/>
      <c r="H10" s="137" t="s">
        <v>458</v>
      </c>
      <c r="I10" s="17"/>
      <c r="J10" s="90"/>
      <c r="K10" s="519"/>
      <c r="L10" s="664" t="s">
        <v>913</v>
      </c>
      <c r="M10" s="499" t="s">
        <v>711</v>
      </c>
      <c r="N10" s="90"/>
      <c r="O10" s="138" t="s">
        <v>1221</v>
      </c>
      <c r="P10" s="90"/>
      <c r="Q10" s="131"/>
      <c r="R10" s="131"/>
    </row>
    <row r="11" spans="1:18" ht="33" customHeight="1" x14ac:dyDescent="0.35">
      <c r="A11" s="132">
        <f t="shared" si="0"/>
        <v>9</v>
      </c>
      <c r="B11" s="591" t="s">
        <v>1360</v>
      </c>
      <c r="C11" s="495"/>
      <c r="D11" s="495"/>
      <c r="E11" s="496" t="s">
        <v>354</v>
      </c>
      <c r="F11" s="591" t="s">
        <v>1361</v>
      </c>
      <c r="G11" s="90"/>
      <c r="H11" s="137" t="s">
        <v>171</v>
      </c>
      <c r="I11" s="17"/>
      <c r="J11" s="90"/>
      <c r="K11" s="519"/>
      <c r="L11" s="663" t="s">
        <v>264</v>
      </c>
      <c r="M11" s="499" t="s">
        <v>686</v>
      </c>
      <c r="N11" s="90"/>
      <c r="O11" s="90"/>
      <c r="P11" s="90"/>
      <c r="Q11" s="131"/>
      <c r="R11" s="131"/>
    </row>
    <row r="12" spans="1:18" ht="33" customHeight="1" x14ac:dyDescent="0.35">
      <c r="A12" s="132">
        <f t="shared" si="0"/>
        <v>10</v>
      </c>
      <c r="B12" s="591" t="s">
        <v>1362</v>
      </c>
      <c r="C12" s="495"/>
      <c r="D12" s="495"/>
      <c r="E12" s="496" t="s">
        <v>531</v>
      </c>
      <c r="F12" s="591" t="s">
        <v>1363</v>
      </c>
      <c r="G12" s="90"/>
      <c r="H12" s="137" t="s">
        <v>215</v>
      </c>
      <c r="I12" s="17"/>
      <c r="J12" s="90"/>
      <c r="K12" s="519"/>
      <c r="L12" s="663" t="s">
        <v>125</v>
      </c>
      <c r="M12" s="499" t="s">
        <v>697</v>
      </c>
      <c r="N12" s="90"/>
      <c r="O12" s="90"/>
      <c r="P12" s="90"/>
      <c r="Q12" s="131"/>
      <c r="R12" s="131"/>
    </row>
    <row r="13" spans="1:18" ht="33" customHeight="1" x14ac:dyDescent="0.35">
      <c r="A13" s="132">
        <f t="shared" si="0"/>
        <v>11</v>
      </c>
      <c r="B13" s="133" t="s">
        <v>1364</v>
      </c>
      <c r="C13" s="495"/>
      <c r="D13" s="495"/>
      <c r="E13" s="496" t="s">
        <v>370</v>
      </c>
      <c r="F13" s="591" t="s">
        <v>1365</v>
      </c>
      <c r="G13" s="90"/>
      <c r="H13" s="137" t="s">
        <v>466</v>
      </c>
      <c r="I13" s="17"/>
      <c r="J13" s="90"/>
      <c r="K13" s="519"/>
      <c r="L13" s="662" t="s">
        <v>358</v>
      </c>
      <c r="M13" s="499" t="s">
        <v>574</v>
      </c>
      <c r="N13" s="90"/>
      <c r="O13" s="90"/>
      <c r="P13" s="90"/>
      <c r="Q13" s="131"/>
      <c r="R13" s="131"/>
    </row>
    <row r="14" spans="1:18" ht="33" customHeight="1" x14ac:dyDescent="0.35">
      <c r="A14" s="132">
        <f t="shared" si="0"/>
        <v>12</v>
      </c>
      <c r="B14" s="591" t="s">
        <v>1366</v>
      </c>
      <c r="C14" s="495"/>
      <c r="D14" s="495"/>
      <c r="E14" s="496" t="s">
        <v>1367</v>
      </c>
      <c r="F14" s="591" t="s">
        <v>1368</v>
      </c>
      <c r="G14" s="90"/>
      <c r="H14" s="137" t="s">
        <v>447</v>
      </c>
      <c r="I14" s="17"/>
      <c r="J14" s="90"/>
      <c r="K14" s="519"/>
      <c r="L14" s="663" t="s">
        <v>298</v>
      </c>
      <c r="M14" s="499" t="s">
        <v>562</v>
      </c>
      <c r="N14" s="90"/>
      <c r="O14" s="90"/>
      <c r="P14" s="90"/>
      <c r="Q14" s="131"/>
      <c r="R14" s="131"/>
    </row>
    <row r="15" spans="1:18" ht="33" customHeight="1" x14ac:dyDescent="0.35">
      <c r="A15" s="132">
        <f t="shared" si="0"/>
        <v>13</v>
      </c>
      <c r="B15" s="591" t="s">
        <v>1369</v>
      </c>
      <c r="C15" s="495"/>
      <c r="D15" s="495"/>
      <c r="E15" s="496" t="s">
        <v>437</v>
      </c>
      <c r="F15" s="591" t="s">
        <v>1370</v>
      </c>
      <c r="G15" s="90"/>
      <c r="H15" s="137" t="s">
        <v>1371</v>
      </c>
      <c r="I15" s="17"/>
      <c r="J15" s="90" t="s">
        <v>1372</v>
      </c>
      <c r="K15" s="519"/>
      <c r="L15" s="663" t="s">
        <v>825</v>
      </c>
      <c r="M15" s="499" t="s">
        <v>579</v>
      </c>
      <c r="N15" s="90"/>
      <c r="O15" s="90"/>
      <c r="P15" s="90"/>
      <c r="Q15" s="142"/>
      <c r="R15" s="131"/>
    </row>
    <row r="16" spans="1:18" ht="33" customHeight="1" x14ac:dyDescent="0.35">
      <c r="A16" s="132">
        <f t="shared" si="0"/>
        <v>14</v>
      </c>
      <c r="B16" s="591" t="s">
        <v>1373</v>
      </c>
      <c r="C16" s="495"/>
      <c r="D16" s="495"/>
      <c r="E16" s="496" t="s">
        <v>454</v>
      </c>
      <c r="F16" s="591" t="s">
        <v>1374</v>
      </c>
      <c r="G16" s="90"/>
      <c r="H16" s="137" t="s">
        <v>371</v>
      </c>
      <c r="I16" s="17"/>
      <c r="J16" s="90"/>
      <c r="K16" s="519"/>
      <c r="L16" s="665" t="s">
        <v>1375</v>
      </c>
      <c r="M16" s="499" t="s">
        <v>598</v>
      </c>
      <c r="N16" s="90"/>
      <c r="O16" s="90"/>
      <c r="P16" s="90"/>
      <c r="Q16" s="131"/>
      <c r="R16" s="131"/>
    </row>
    <row r="17" spans="1:18" ht="33" customHeight="1" x14ac:dyDescent="0.35">
      <c r="A17" s="132">
        <f t="shared" si="0"/>
        <v>15</v>
      </c>
      <c r="B17" s="133" t="s">
        <v>1376</v>
      </c>
      <c r="C17" s="495"/>
      <c r="D17" s="495"/>
      <c r="E17" s="496" t="s">
        <v>465</v>
      </c>
      <c r="F17" s="591" t="s">
        <v>1377</v>
      </c>
      <c r="G17" s="90"/>
      <c r="H17" s="137" t="s">
        <v>175</v>
      </c>
      <c r="I17" s="17"/>
      <c r="J17" s="90"/>
      <c r="K17" s="519"/>
      <c r="L17" s="663" t="s">
        <v>685</v>
      </c>
      <c r="M17" s="499" t="s">
        <v>206</v>
      </c>
      <c r="N17" s="90"/>
      <c r="O17" s="90"/>
      <c r="P17" s="90"/>
      <c r="Q17" s="131"/>
      <c r="R17" s="131"/>
    </row>
    <row r="18" spans="1:18" ht="33" customHeight="1" x14ac:dyDescent="0.35">
      <c r="A18" s="132">
        <f t="shared" si="0"/>
        <v>16</v>
      </c>
      <c r="B18" s="133" t="s">
        <v>1378</v>
      </c>
      <c r="C18" s="495"/>
      <c r="D18" s="495"/>
      <c r="E18" s="143" t="s">
        <v>471</v>
      </c>
      <c r="F18" s="591" t="s">
        <v>1379</v>
      </c>
      <c r="G18" s="90"/>
      <c r="H18" s="137" t="s">
        <v>226</v>
      </c>
      <c r="I18" s="17"/>
      <c r="J18" s="90"/>
      <c r="K18" s="519"/>
      <c r="L18" s="662" t="s">
        <v>181</v>
      </c>
      <c r="M18" s="129" t="s">
        <v>959</v>
      </c>
      <c r="N18" s="90"/>
      <c r="O18" s="90"/>
      <c r="P18" s="90"/>
      <c r="Q18" s="131"/>
      <c r="R18" s="131"/>
    </row>
    <row r="19" spans="1:18" ht="33" customHeight="1" x14ac:dyDescent="0.35">
      <c r="A19" s="132">
        <f t="shared" si="0"/>
        <v>17</v>
      </c>
      <c r="B19" s="591" t="s">
        <v>1380</v>
      </c>
      <c r="C19" s="144"/>
      <c r="D19" s="144"/>
      <c r="E19" s="131"/>
      <c r="F19" s="131"/>
      <c r="G19" s="90"/>
      <c r="H19" s="137" t="s">
        <v>1381</v>
      </c>
      <c r="I19" s="17"/>
      <c r="J19" s="90"/>
      <c r="K19" s="519"/>
      <c r="L19" s="663" t="s">
        <v>155</v>
      </c>
      <c r="M19" s="129" t="s">
        <v>1382</v>
      </c>
      <c r="N19" s="90"/>
      <c r="O19" s="90"/>
      <c r="P19" s="90"/>
      <c r="Q19" s="131"/>
      <c r="R19" s="131"/>
    </row>
    <row r="20" spans="1:18" ht="33" customHeight="1" x14ac:dyDescent="0.35">
      <c r="A20" s="132">
        <f t="shared" si="0"/>
        <v>18</v>
      </c>
      <c r="B20" s="591" t="s">
        <v>1383</v>
      </c>
      <c r="C20" s="144"/>
      <c r="D20" s="144"/>
      <c r="E20" s="131"/>
      <c r="F20" s="131"/>
      <c r="G20" s="90"/>
      <c r="H20" s="137" t="s">
        <v>266</v>
      </c>
      <c r="I20" s="17"/>
      <c r="J20" s="90"/>
      <c r="K20" s="519"/>
      <c r="L20" s="664" t="s">
        <v>976</v>
      </c>
      <c r="M20" s="129" t="s">
        <v>941</v>
      </c>
      <c r="N20" s="90"/>
      <c r="O20" s="90"/>
      <c r="P20" s="90"/>
      <c r="Q20" s="131"/>
      <c r="R20" s="131"/>
    </row>
    <row r="21" spans="1:18" ht="33" customHeight="1" x14ac:dyDescent="0.35">
      <c r="A21" s="132">
        <f t="shared" si="0"/>
        <v>19</v>
      </c>
      <c r="B21" s="591" t="s">
        <v>1384</v>
      </c>
      <c r="C21" s="144"/>
      <c r="D21" s="144"/>
      <c r="E21" s="131"/>
      <c r="F21" s="131"/>
      <c r="G21" s="90"/>
      <c r="H21" s="137" t="s">
        <v>1385</v>
      </c>
      <c r="I21" s="17"/>
      <c r="J21" s="90"/>
      <c r="K21" s="519"/>
      <c r="L21" s="664"/>
      <c r="M21" s="129" t="s">
        <v>917</v>
      </c>
      <c r="N21" s="90"/>
      <c r="O21" s="90"/>
      <c r="P21" s="90"/>
      <c r="Q21" s="131"/>
      <c r="R21" s="131"/>
    </row>
    <row r="22" spans="1:18" ht="33" customHeight="1" x14ac:dyDescent="0.35">
      <c r="A22" s="132">
        <f t="shared" si="0"/>
        <v>20</v>
      </c>
      <c r="B22" s="591" t="s">
        <v>1386</v>
      </c>
      <c r="C22" s="144"/>
      <c r="D22" s="144"/>
      <c r="E22" s="131"/>
      <c r="F22" s="131"/>
      <c r="G22" s="90"/>
      <c r="H22" s="137" t="s">
        <v>472</v>
      </c>
      <c r="I22" s="17"/>
      <c r="J22" s="90"/>
      <c r="K22" s="519"/>
      <c r="L22" s="663" t="s">
        <v>107</v>
      </c>
      <c r="M22" s="129" t="s">
        <v>965</v>
      </c>
      <c r="N22" s="90"/>
      <c r="O22" s="90"/>
      <c r="P22" s="90"/>
      <c r="Q22" s="131"/>
      <c r="R22" s="131"/>
    </row>
    <row r="23" spans="1:18" ht="33" customHeight="1" x14ac:dyDescent="0.35">
      <c r="A23" s="132">
        <f t="shared" si="0"/>
        <v>21</v>
      </c>
      <c r="B23" s="591" t="s">
        <v>1387</v>
      </c>
      <c r="C23" s="144"/>
      <c r="D23" s="144"/>
      <c r="E23" s="131"/>
      <c r="F23" s="131"/>
      <c r="G23" s="90"/>
      <c r="H23" s="145" t="s">
        <v>314</v>
      </c>
      <c r="I23" s="17"/>
      <c r="J23" s="90"/>
      <c r="K23" s="519"/>
      <c r="L23" s="662" t="s">
        <v>414</v>
      </c>
      <c r="M23" s="129" t="s">
        <v>1388</v>
      </c>
      <c r="N23" s="90"/>
      <c r="O23" s="90"/>
      <c r="P23" s="90"/>
      <c r="Q23" s="131"/>
      <c r="R23" s="131"/>
    </row>
    <row r="24" spans="1:18" ht="33" customHeight="1" x14ac:dyDescent="0.35">
      <c r="A24" s="132">
        <f t="shared" si="0"/>
        <v>22</v>
      </c>
      <c r="B24" s="133" t="s">
        <v>1389</v>
      </c>
      <c r="C24" s="144"/>
      <c r="D24" s="144"/>
      <c r="E24" s="131"/>
      <c r="F24" s="131"/>
      <c r="G24" s="90"/>
      <c r="H24" s="90"/>
      <c r="I24" s="17"/>
      <c r="J24" s="90"/>
      <c r="K24" s="519"/>
      <c r="L24" s="662" t="s">
        <v>306</v>
      </c>
      <c r="M24" s="129" t="s">
        <v>933</v>
      </c>
      <c r="N24" s="90"/>
      <c r="O24" s="90"/>
      <c r="P24" s="90"/>
      <c r="Q24" s="131"/>
      <c r="R24" s="131"/>
    </row>
    <row r="25" spans="1:18" ht="33" customHeight="1" x14ac:dyDescent="0.35">
      <c r="A25" s="132">
        <f>1+A27</f>
        <v>25</v>
      </c>
      <c r="B25" s="591" t="s">
        <v>1390</v>
      </c>
      <c r="C25" s="144"/>
      <c r="D25" s="144"/>
      <c r="E25" s="131"/>
      <c r="F25" s="131"/>
      <c r="G25" s="90"/>
      <c r="H25" s="90"/>
      <c r="I25" s="90"/>
      <c r="J25" s="90"/>
      <c r="K25" s="519"/>
      <c r="L25" s="663" t="s">
        <v>393</v>
      </c>
      <c r="M25" s="129" t="s">
        <v>874</v>
      </c>
      <c r="N25" s="90"/>
      <c r="O25" s="90"/>
      <c r="P25" s="90"/>
      <c r="Q25" s="131"/>
      <c r="R25" s="131"/>
    </row>
    <row r="26" spans="1:18" ht="33" customHeight="1" x14ac:dyDescent="0.35">
      <c r="A26" s="132">
        <f>1+A24</f>
        <v>23</v>
      </c>
      <c r="B26" s="591" t="s">
        <v>1391</v>
      </c>
      <c r="C26" s="144"/>
      <c r="D26" s="144"/>
      <c r="E26" s="131"/>
      <c r="F26" s="131"/>
      <c r="G26" s="90"/>
      <c r="H26" s="90"/>
      <c r="I26" s="90"/>
      <c r="J26" s="90"/>
      <c r="K26" s="519"/>
      <c r="L26" s="666" t="s">
        <v>923</v>
      </c>
      <c r="M26" s="129" t="s">
        <v>863</v>
      </c>
      <c r="N26" s="90"/>
      <c r="O26" s="90"/>
      <c r="P26" s="90"/>
      <c r="Q26" s="131"/>
      <c r="R26" s="131"/>
    </row>
    <row r="27" spans="1:18" ht="33" customHeight="1" x14ac:dyDescent="0.35">
      <c r="A27" s="132">
        <f>1+A26</f>
        <v>24</v>
      </c>
      <c r="B27" s="591" t="s">
        <v>1392</v>
      </c>
      <c r="C27" s="144"/>
      <c r="D27" s="144"/>
      <c r="E27" s="131"/>
      <c r="F27" s="131"/>
      <c r="G27" s="90"/>
      <c r="H27" s="90"/>
      <c r="I27" s="90"/>
      <c r="J27" s="90"/>
      <c r="K27" s="519"/>
      <c r="L27" s="667" t="s">
        <v>924</v>
      </c>
      <c r="M27" s="129" t="s">
        <v>872</v>
      </c>
      <c r="N27" s="90"/>
      <c r="O27" s="90"/>
      <c r="P27" s="90"/>
      <c r="Q27" s="131"/>
      <c r="R27" s="131"/>
    </row>
    <row r="28" spans="1:18" ht="33" customHeight="1" x14ac:dyDescent="0.35">
      <c r="A28" s="132"/>
      <c r="B28" s="591"/>
      <c r="C28" s="144"/>
      <c r="D28" s="144"/>
      <c r="E28" s="131"/>
      <c r="F28" s="131"/>
      <c r="G28" s="90"/>
      <c r="H28" s="90"/>
      <c r="I28" s="90"/>
      <c r="J28" s="90"/>
      <c r="K28" s="519"/>
      <c r="L28" s="663" t="s">
        <v>252</v>
      </c>
      <c r="M28" s="129" t="s">
        <v>883</v>
      </c>
      <c r="N28" s="90"/>
      <c r="O28" s="90"/>
      <c r="P28" s="90"/>
      <c r="Q28" s="131"/>
      <c r="R28" s="131"/>
    </row>
    <row r="29" spans="1:18" ht="33" customHeight="1" x14ac:dyDescent="0.35">
      <c r="A29" s="132"/>
      <c r="B29" s="591"/>
      <c r="C29" s="144"/>
      <c r="D29" s="144"/>
      <c r="E29" s="131"/>
      <c r="F29" s="131"/>
      <c r="G29" s="90"/>
      <c r="H29" s="90"/>
      <c r="I29" s="90"/>
      <c r="J29" s="90"/>
      <c r="K29" s="519"/>
      <c r="L29" s="668" t="s">
        <v>1393</v>
      </c>
      <c r="M29" s="129" t="s">
        <v>842</v>
      </c>
      <c r="N29" s="90"/>
      <c r="O29" s="90"/>
      <c r="P29" s="90"/>
      <c r="Q29" s="131"/>
      <c r="R29" s="131"/>
    </row>
    <row r="30" spans="1:18" ht="33" customHeight="1" x14ac:dyDescent="0.35">
      <c r="A30" s="132">
        <f>1+A25</f>
        <v>26</v>
      </c>
      <c r="B30" s="591" t="s">
        <v>1394</v>
      </c>
      <c r="C30" s="144"/>
      <c r="D30" s="144"/>
      <c r="E30" s="131"/>
      <c r="F30" s="131"/>
      <c r="G30" s="90"/>
      <c r="H30" s="90"/>
      <c r="I30" s="90"/>
      <c r="J30" s="90"/>
      <c r="K30" s="90"/>
      <c r="L30" s="519"/>
      <c r="M30" s="573" t="s">
        <v>898</v>
      </c>
      <c r="N30" s="519"/>
      <c r="O30" s="90"/>
      <c r="P30" s="90"/>
      <c r="Q30" s="131"/>
      <c r="R30" s="131"/>
    </row>
    <row r="31" spans="1:18" ht="33" customHeight="1" x14ac:dyDescent="0.35">
      <c r="A31" s="132">
        <f t="shared" ref="A31:A40" si="1">1+A30</f>
        <v>27</v>
      </c>
      <c r="B31" s="146" t="s">
        <v>1395</v>
      </c>
      <c r="C31" s="144"/>
      <c r="D31" s="144"/>
      <c r="E31" s="131"/>
      <c r="F31" s="131"/>
      <c r="G31" s="90"/>
      <c r="H31" s="90"/>
      <c r="I31" s="90"/>
      <c r="J31" s="90"/>
      <c r="K31" s="90"/>
      <c r="L31" s="519"/>
      <c r="M31" s="129" t="s">
        <v>849</v>
      </c>
      <c r="N31" s="90"/>
      <c r="O31" s="90"/>
      <c r="P31" s="90"/>
      <c r="Q31" s="131"/>
      <c r="R31" s="131"/>
    </row>
    <row r="32" spans="1:18" ht="33" customHeight="1" x14ac:dyDescent="0.35">
      <c r="A32" s="132">
        <f t="shared" si="1"/>
        <v>28</v>
      </c>
      <c r="B32" s="147" t="s">
        <v>1396</v>
      </c>
      <c r="C32" s="144"/>
      <c r="D32" s="144"/>
      <c r="E32" s="131"/>
      <c r="F32" s="131"/>
      <c r="G32" s="90"/>
      <c r="H32" s="90"/>
      <c r="I32" s="90"/>
      <c r="J32" s="90"/>
      <c r="K32" s="90"/>
      <c r="L32" s="519"/>
      <c r="M32" s="129" t="s">
        <v>1011</v>
      </c>
      <c r="N32" s="90"/>
      <c r="O32" s="90"/>
      <c r="P32" s="90"/>
      <c r="Q32" s="131"/>
      <c r="R32" s="131"/>
    </row>
    <row r="33" spans="1:18" ht="33" customHeight="1" x14ac:dyDescent="0.35">
      <c r="A33" s="132">
        <f t="shared" si="1"/>
        <v>29</v>
      </c>
      <c r="B33" s="147" t="s">
        <v>1397</v>
      </c>
      <c r="C33" s="144"/>
      <c r="D33" s="144"/>
      <c r="E33" s="131"/>
      <c r="F33" s="131"/>
      <c r="G33" s="90"/>
      <c r="H33" s="90"/>
      <c r="I33" s="90"/>
      <c r="J33" s="90"/>
      <c r="K33" s="90"/>
      <c r="L33" s="519"/>
      <c r="M33" s="129" t="s">
        <v>889</v>
      </c>
      <c r="N33" s="90"/>
      <c r="O33" s="90"/>
      <c r="P33" s="90"/>
      <c r="Q33" s="131"/>
      <c r="R33" s="131"/>
    </row>
    <row r="34" spans="1:18" ht="33" customHeight="1" x14ac:dyDescent="0.35">
      <c r="A34" s="132">
        <f t="shared" si="1"/>
        <v>30</v>
      </c>
      <c r="B34" s="17" t="s">
        <v>1398</v>
      </c>
      <c r="C34" s="144"/>
      <c r="D34" s="144"/>
      <c r="E34" s="131"/>
      <c r="F34" s="131"/>
      <c r="G34" s="90"/>
      <c r="H34" s="90"/>
      <c r="I34" s="90"/>
      <c r="J34" s="90"/>
      <c r="K34" s="90"/>
      <c r="L34" s="90"/>
      <c r="M34" s="129" t="s">
        <v>1262</v>
      </c>
      <c r="N34" s="90"/>
      <c r="O34" s="90"/>
      <c r="P34" s="90"/>
      <c r="Q34" s="131"/>
      <c r="R34" s="131"/>
    </row>
    <row r="35" spans="1:18" ht="33" customHeight="1" x14ac:dyDescent="0.35">
      <c r="A35" s="132">
        <f t="shared" si="1"/>
        <v>31</v>
      </c>
      <c r="B35" s="591" t="s">
        <v>1399</v>
      </c>
      <c r="C35" s="144"/>
      <c r="D35" s="144"/>
      <c r="E35" s="131"/>
      <c r="F35" s="131"/>
      <c r="G35" s="90"/>
      <c r="H35" s="90"/>
      <c r="I35" s="90"/>
      <c r="J35" s="90"/>
      <c r="K35" s="90"/>
      <c r="L35" s="90"/>
      <c r="M35" s="129" t="s">
        <v>1400</v>
      </c>
      <c r="N35" s="90"/>
      <c r="O35" s="90"/>
      <c r="P35" s="90"/>
      <c r="Q35" s="131"/>
      <c r="R35" s="131"/>
    </row>
    <row r="36" spans="1:18" ht="33" customHeight="1" x14ac:dyDescent="0.35">
      <c r="A36" s="132">
        <f t="shared" si="1"/>
        <v>32</v>
      </c>
      <c r="B36" s="133" t="s">
        <v>1401</v>
      </c>
      <c r="C36" s="144"/>
      <c r="D36" s="144"/>
      <c r="E36" s="131"/>
      <c r="F36" s="131"/>
      <c r="G36" s="90"/>
      <c r="H36" s="90"/>
      <c r="I36" s="90"/>
      <c r="J36" s="90"/>
      <c r="K36" s="90"/>
      <c r="L36" s="90"/>
      <c r="M36" s="129" t="s">
        <v>1402</v>
      </c>
      <c r="N36" s="90"/>
      <c r="O36" s="90"/>
      <c r="P36" s="90"/>
      <c r="Q36" s="131"/>
      <c r="R36" s="131"/>
    </row>
    <row r="37" spans="1:18" ht="33" customHeight="1" x14ac:dyDescent="0.35">
      <c r="A37" s="132">
        <f t="shared" si="1"/>
        <v>33</v>
      </c>
      <c r="B37" s="146" t="s">
        <v>1403</v>
      </c>
      <c r="C37" s="144"/>
      <c r="D37" s="144"/>
      <c r="E37" s="131"/>
      <c r="F37" s="131"/>
      <c r="G37" s="90"/>
      <c r="H37" s="90"/>
      <c r="I37" s="90"/>
      <c r="J37" s="90"/>
      <c r="K37" s="90"/>
      <c r="L37" s="90"/>
      <c r="M37" s="129" t="s">
        <v>1207</v>
      </c>
      <c r="N37" s="90"/>
      <c r="O37" s="90"/>
      <c r="P37" s="90"/>
      <c r="Q37" s="131"/>
      <c r="R37" s="131"/>
    </row>
    <row r="38" spans="1:18" ht="33" customHeight="1" x14ac:dyDescent="0.35">
      <c r="A38" s="132">
        <f t="shared" si="1"/>
        <v>34</v>
      </c>
      <c r="B38" s="591" t="s">
        <v>1404</v>
      </c>
      <c r="C38" s="144"/>
      <c r="D38" s="144"/>
      <c r="E38" s="131"/>
      <c r="F38" s="131"/>
      <c r="G38" s="90"/>
      <c r="H38" s="90"/>
      <c r="I38" s="90"/>
      <c r="J38" s="90"/>
      <c r="K38" s="90"/>
      <c r="L38" s="90"/>
      <c r="M38" s="129" t="s">
        <v>984</v>
      </c>
      <c r="N38" s="90"/>
      <c r="O38" s="90"/>
      <c r="P38" s="90"/>
      <c r="Q38" s="131"/>
      <c r="R38" s="131"/>
    </row>
    <row r="39" spans="1:18" ht="33" customHeight="1" x14ac:dyDescent="0.35">
      <c r="A39" s="132">
        <f t="shared" si="1"/>
        <v>35</v>
      </c>
      <c r="B39" s="147" t="s">
        <v>1405</v>
      </c>
      <c r="C39" s="144"/>
      <c r="D39" s="144"/>
      <c r="E39" s="131"/>
      <c r="F39" s="131"/>
      <c r="G39" s="90"/>
      <c r="H39" s="90"/>
      <c r="I39" s="90"/>
      <c r="J39" s="90"/>
      <c r="K39" s="90"/>
      <c r="L39" s="90"/>
      <c r="M39" s="129" t="s">
        <v>1190</v>
      </c>
      <c r="N39" s="90"/>
      <c r="O39" s="90"/>
      <c r="P39" s="90"/>
      <c r="Q39" s="131"/>
      <c r="R39" s="131"/>
    </row>
    <row r="40" spans="1:18" ht="33" customHeight="1" x14ac:dyDescent="0.35">
      <c r="A40" s="500">
        <f t="shared" si="1"/>
        <v>36</v>
      </c>
      <c r="B40" s="133" t="s">
        <v>1406</v>
      </c>
      <c r="C40" s="144"/>
      <c r="D40" s="144"/>
      <c r="E40" s="131"/>
      <c r="F40" s="131"/>
      <c r="G40" s="90"/>
      <c r="H40" s="90"/>
      <c r="I40" s="90"/>
      <c r="J40" s="90"/>
      <c r="K40" s="90"/>
      <c r="L40" s="90"/>
      <c r="M40" s="129" t="s">
        <v>1219</v>
      </c>
      <c r="N40" s="90"/>
      <c r="O40" s="90"/>
      <c r="P40" s="90"/>
      <c r="Q40" s="131"/>
      <c r="R40" s="131"/>
    </row>
    <row r="41" spans="1:18" ht="24.75" customHeight="1" x14ac:dyDescent="0.35">
      <c r="A41" s="131"/>
      <c r="B41" s="133"/>
      <c r="C41" s="144"/>
      <c r="D41" s="144"/>
      <c r="E41" s="131"/>
      <c r="F41" s="131"/>
      <c r="G41" s="90"/>
      <c r="H41" s="90"/>
      <c r="I41" s="90"/>
      <c r="J41" s="90"/>
      <c r="K41" s="90"/>
      <c r="L41" s="90"/>
      <c r="M41" s="129" t="s">
        <v>1194</v>
      </c>
      <c r="N41" s="90"/>
      <c r="O41" s="17"/>
      <c r="P41" s="90"/>
      <c r="Q41" s="131"/>
      <c r="R41" s="131"/>
    </row>
    <row r="42" spans="1:18" ht="24.75" customHeight="1" x14ac:dyDescent="0.35">
      <c r="A42" s="131"/>
      <c r="B42" s="131"/>
      <c r="C42" s="144"/>
      <c r="D42" s="144"/>
      <c r="E42" s="131"/>
      <c r="F42" s="131"/>
      <c r="G42" s="90"/>
      <c r="H42" s="90"/>
      <c r="I42" s="90"/>
      <c r="J42" s="90"/>
      <c r="K42" s="90"/>
      <c r="L42" s="519"/>
      <c r="M42" s="129" t="s">
        <v>1199</v>
      </c>
      <c r="N42" s="519"/>
      <c r="O42" s="17"/>
      <c r="P42" s="90"/>
      <c r="Q42" s="131"/>
      <c r="R42" s="131"/>
    </row>
    <row r="43" spans="1:18" ht="24.75" customHeight="1" x14ac:dyDescent="0.35">
      <c r="A43" s="131"/>
      <c r="B43" s="131"/>
      <c r="C43" s="144"/>
      <c r="D43" s="144"/>
      <c r="E43" s="131"/>
      <c r="F43" s="131"/>
      <c r="G43" s="90"/>
      <c r="H43" s="90"/>
      <c r="I43" s="90"/>
      <c r="J43" s="90"/>
      <c r="K43" s="90"/>
      <c r="L43" s="519"/>
      <c r="M43" s="129" t="s">
        <v>1407</v>
      </c>
      <c r="N43" s="519"/>
      <c r="O43" s="17"/>
      <c r="P43" s="90"/>
      <c r="Q43" s="131"/>
      <c r="R43" s="131"/>
    </row>
    <row r="44" spans="1:18" ht="24.75" customHeight="1" x14ac:dyDescent="0.35">
      <c r="A44" s="131"/>
      <c r="B44" s="131"/>
      <c r="C44" s="144"/>
      <c r="D44" s="144"/>
      <c r="E44" s="131"/>
      <c r="F44" s="131"/>
      <c r="G44" s="90"/>
      <c r="H44" s="90"/>
      <c r="I44" s="90"/>
      <c r="J44" s="90"/>
      <c r="K44" s="90"/>
      <c r="L44" s="519"/>
      <c r="M44" s="129" t="s">
        <v>1408</v>
      </c>
      <c r="N44" s="519"/>
      <c r="O44" s="17"/>
      <c r="P44" s="90"/>
      <c r="Q44" s="131"/>
      <c r="R44" s="131"/>
    </row>
    <row r="45" spans="1:18" ht="24.75" customHeight="1" x14ac:dyDescent="0.35">
      <c r="A45" s="131"/>
      <c r="B45" s="131"/>
      <c r="C45" s="144"/>
      <c r="D45" s="144"/>
      <c r="E45" s="131"/>
      <c r="F45" s="131"/>
      <c r="G45" s="90"/>
      <c r="H45" s="90"/>
      <c r="I45" s="90"/>
      <c r="J45" s="90"/>
      <c r="K45" s="90"/>
      <c r="L45" s="519"/>
      <c r="M45" s="129" t="s">
        <v>1409</v>
      </c>
      <c r="N45" s="519"/>
      <c r="O45" s="707"/>
      <c r="P45" s="90"/>
      <c r="Q45" s="131"/>
      <c r="R45" s="131"/>
    </row>
    <row r="46" spans="1:18" ht="24.75" customHeight="1" x14ac:dyDescent="0.35">
      <c r="A46" s="131"/>
      <c r="B46" s="131"/>
      <c r="C46" s="144"/>
      <c r="D46" s="144"/>
      <c r="E46" s="131"/>
      <c r="F46" s="131"/>
      <c r="G46" s="90"/>
      <c r="H46" s="90"/>
      <c r="I46" s="90"/>
      <c r="J46" s="90"/>
      <c r="K46" s="90"/>
      <c r="L46" s="90"/>
      <c r="M46" s="129" t="s">
        <v>1410</v>
      </c>
      <c r="N46" s="519"/>
      <c r="O46" s="691"/>
      <c r="P46" s="519"/>
      <c r="Q46" s="131"/>
      <c r="R46" s="131"/>
    </row>
    <row r="47" spans="1:18" ht="24.75" customHeight="1" x14ac:dyDescent="0.35">
      <c r="A47" s="131"/>
      <c r="B47" s="131"/>
      <c r="C47" s="144"/>
      <c r="D47" s="144"/>
      <c r="E47" s="131"/>
      <c r="F47" s="131"/>
      <c r="G47" s="90"/>
      <c r="H47" s="90"/>
      <c r="I47" s="90"/>
      <c r="J47" s="90"/>
      <c r="K47" s="90"/>
      <c r="L47" s="90"/>
      <c r="M47" s="129" t="s">
        <v>1411</v>
      </c>
      <c r="N47" s="519"/>
      <c r="O47" s="691"/>
      <c r="P47" s="519"/>
      <c r="Q47" s="131"/>
      <c r="R47" s="131"/>
    </row>
    <row r="48" spans="1:18" ht="24.75" customHeight="1" x14ac:dyDescent="0.35">
      <c r="A48" s="131"/>
      <c r="B48" s="131"/>
      <c r="C48" s="144"/>
      <c r="D48" s="144"/>
      <c r="E48" s="131"/>
      <c r="F48" s="131"/>
      <c r="G48" s="90"/>
      <c r="H48" s="90"/>
      <c r="I48" s="90"/>
      <c r="J48" s="90"/>
      <c r="K48" s="90"/>
      <c r="L48" s="90"/>
      <c r="M48" s="129" t="s">
        <v>1412</v>
      </c>
      <c r="N48" s="519"/>
      <c r="O48" s="691"/>
      <c r="P48" s="519"/>
      <c r="Q48" s="131"/>
      <c r="R48" s="131"/>
    </row>
    <row r="49" spans="1:18" ht="24.75" customHeight="1" x14ac:dyDescent="0.35">
      <c r="A49" s="131"/>
      <c r="B49" s="131"/>
      <c r="C49" s="144"/>
      <c r="D49" s="144"/>
      <c r="E49" s="131"/>
      <c r="F49" s="131"/>
      <c r="G49" s="90"/>
      <c r="H49" s="90"/>
      <c r="I49" s="90"/>
      <c r="J49" s="90"/>
      <c r="K49" s="90"/>
      <c r="L49" s="90"/>
      <c r="M49" s="129" t="s">
        <v>1413</v>
      </c>
      <c r="N49" s="519"/>
      <c r="O49" s="691"/>
      <c r="P49" s="519"/>
      <c r="Q49" s="131"/>
      <c r="R49" s="131"/>
    </row>
    <row r="50" spans="1:18" ht="24.75" customHeight="1" x14ac:dyDescent="0.35">
      <c r="A50" s="131"/>
      <c r="B50" s="131"/>
      <c r="C50" s="144"/>
      <c r="D50" s="144"/>
      <c r="E50" s="131"/>
      <c r="F50" s="131"/>
      <c r="G50" s="90"/>
      <c r="H50" s="90"/>
      <c r="I50" s="90"/>
      <c r="J50" s="90"/>
      <c r="K50" s="90"/>
      <c r="L50" s="90"/>
      <c r="M50" s="129" t="s">
        <v>1414</v>
      </c>
      <c r="N50" s="519"/>
      <c r="O50" s="691"/>
      <c r="P50" s="519"/>
      <c r="Q50" s="131"/>
      <c r="R50" s="131"/>
    </row>
    <row r="51" spans="1:18" ht="24.75" customHeight="1" x14ac:dyDescent="0.35">
      <c r="A51" s="131"/>
      <c r="B51" s="131"/>
      <c r="C51" s="144"/>
      <c r="D51" s="144"/>
      <c r="E51" s="131"/>
      <c r="F51" s="131"/>
      <c r="G51" s="90"/>
      <c r="H51" s="90"/>
      <c r="I51" s="90"/>
      <c r="J51" s="90"/>
      <c r="K51" s="90"/>
      <c r="L51" s="90"/>
      <c r="M51" s="129" t="s">
        <v>1415</v>
      </c>
      <c r="N51" s="519"/>
      <c r="O51" s="691"/>
      <c r="P51" s="519"/>
      <c r="Q51" s="131"/>
      <c r="R51" s="131"/>
    </row>
    <row r="52" spans="1:18" ht="24.75" customHeight="1" x14ac:dyDescent="0.35">
      <c r="A52" s="131"/>
      <c r="B52" s="131"/>
      <c r="C52" s="144"/>
      <c r="D52" s="144"/>
      <c r="E52" s="131"/>
      <c r="F52" s="131"/>
      <c r="G52" s="90"/>
      <c r="H52" s="90"/>
      <c r="I52" s="90"/>
      <c r="J52" s="90"/>
      <c r="K52" s="90"/>
      <c r="L52" s="90"/>
      <c r="M52" s="131" t="s">
        <v>1337</v>
      </c>
      <c r="N52" s="519"/>
      <c r="O52" s="691"/>
      <c r="P52" s="519"/>
      <c r="Q52" s="131"/>
      <c r="R52" s="131"/>
    </row>
    <row r="53" spans="1:18" ht="24.75" customHeight="1" x14ac:dyDescent="0.35">
      <c r="A53" s="131"/>
      <c r="B53" s="131"/>
      <c r="C53" s="144"/>
      <c r="D53" s="144"/>
      <c r="E53" s="131"/>
      <c r="F53" s="131"/>
      <c r="G53" s="90"/>
      <c r="H53" s="90"/>
      <c r="I53" s="90"/>
      <c r="J53" s="90"/>
      <c r="K53" s="90"/>
      <c r="L53" s="90"/>
      <c r="M53" s="131" t="s">
        <v>182</v>
      </c>
      <c r="N53" s="131"/>
      <c r="O53" s="707"/>
      <c r="P53" s="90"/>
      <c r="Q53" s="131"/>
      <c r="R53" s="131"/>
    </row>
    <row r="54" spans="1:18" ht="24.75" customHeight="1" x14ac:dyDescent="0.35">
      <c r="A54" s="131"/>
      <c r="B54" s="131"/>
      <c r="C54" s="144"/>
      <c r="D54" s="144"/>
      <c r="E54" s="131"/>
      <c r="F54" s="131"/>
      <c r="G54" s="90"/>
      <c r="H54" s="90"/>
      <c r="I54" s="90"/>
      <c r="J54" s="90"/>
      <c r="K54" s="90"/>
      <c r="L54" s="90"/>
      <c r="M54" s="131"/>
      <c r="N54" s="131"/>
      <c r="O54" s="17"/>
      <c r="P54" s="90"/>
      <c r="Q54" s="131"/>
      <c r="R54" s="131"/>
    </row>
    <row r="55" spans="1:18" ht="15.75" customHeight="1" x14ac:dyDescent="0.35">
      <c r="A55" s="131"/>
      <c r="B55" s="131"/>
      <c r="C55" s="144"/>
      <c r="D55" s="144"/>
      <c r="E55" s="131"/>
      <c r="F55" s="131"/>
      <c r="G55" s="90"/>
      <c r="H55" s="90"/>
      <c r="I55" s="90"/>
      <c r="J55" s="90"/>
      <c r="K55" s="90"/>
      <c r="L55" s="90"/>
      <c r="M55" s="131"/>
      <c r="O55" s="17"/>
      <c r="P55" s="90"/>
      <c r="Q55" s="131"/>
      <c r="R55" s="131"/>
    </row>
    <row r="56" spans="1:18" ht="15.75" customHeight="1" x14ac:dyDescent="0.35">
      <c r="A56" s="131"/>
      <c r="B56" s="131"/>
      <c r="C56" s="144"/>
      <c r="D56" s="144"/>
      <c r="E56" s="131"/>
      <c r="F56" s="131"/>
      <c r="G56" s="90"/>
      <c r="H56" s="90"/>
      <c r="I56" s="90"/>
      <c r="J56" s="90"/>
      <c r="K56" s="90"/>
      <c r="L56" s="90"/>
      <c r="M56" s="131"/>
      <c r="O56" s="17"/>
      <c r="P56" s="90"/>
      <c r="Q56" s="131"/>
      <c r="R56" s="131"/>
    </row>
    <row r="57" spans="1:18" ht="15.75" customHeight="1" x14ac:dyDescent="0.35">
      <c r="A57" s="131"/>
      <c r="B57" s="131"/>
      <c r="C57" s="144"/>
      <c r="D57" s="144"/>
      <c r="E57" s="131"/>
      <c r="F57" s="131"/>
      <c r="G57" s="90"/>
      <c r="H57" s="90"/>
      <c r="I57" s="90"/>
      <c r="J57" s="90"/>
      <c r="K57" s="90"/>
      <c r="L57" s="90"/>
      <c r="M57" s="131"/>
      <c r="O57" s="17"/>
      <c r="P57" s="90"/>
      <c r="Q57" s="131"/>
      <c r="R57" s="131"/>
    </row>
    <row r="58" spans="1:18" ht="15.75" customHeight="1" x14ac:dyDescent="0.35">
      <c r="A58" s="131"/>
      <c r="B58" s="131"/>
      <c r="C58" s="144"/>
      <c r="D58" s="144"/>
      <c r="E58" s="131"/>
      <c r="F58" s="131"/>
      <c r="G58" s="90"/>
      <c r="H58" s="90"/>
      <c r="I58" s="90"/>
      <c r="J58" s="90"/>
      <c r="K58" s="90"/>
      <c r="L58" s="90"/>
      <c r="M58" s="131"/>
      <c r="O58" s="17"/>
      <c r="P58" s="90"/>
      <c r="Q58" s="131"/>
      <c r="R58" s="131"/>
    </row>
    <row r="59" spans="1:18" ht="15.75" customHeight="1" x14ac:dyDescent="0.35">
      <c r="A59" s="131"/>
      <c r="B59" s="131"/>
      <c r="C59" s="144"/>
      <c r="D59" s="144"/>
      <c r="E59" s="131"/>
      <c r="F59" s="131"/>
      <c r="G59" s="90"/>
      <c r="H59" s="90"/>
      <c r="I59" s="90"/>
      <c r="J59" s="90"/>
      <c r="K59" s="90"/>
      <c r="L59" s="131"/>
      <c r="M59" s="131"/>
      <c r="O59" s="17"/>
      <c r="P59" s="90"/>
      <c r="Q59" s="131"/>
      <c r="R59" s="131"/>
    </row>
    <row r="60" spans="1:18" ht="15.75" customHeight="1" x14ac:dyDescent="0.35">
      <c r="A60" s="131"/>
      <c r="B60" s="131"/>
      <c r="C60" s="144"/>
      <c r="D60" s="144"/>
      <c r="E60" s="131"/>
      <c r="F60" s="131"/>
      <c r="G60" s="90"/>
      <c r="H60" s="90"/>
      <c r="I60" s="90"/>
      <c r="J60" s="90"/>
      <c r="K60" s="90"/>
      <c r="L60" s="131"/>
      <c r="O60" s="17"/>
      <c r="P60" s="90"/>
      <c r="Q60" s="131"/>
      <c r="R60" s="131"/>
    </row>
    <row r="61" spans="1:18" ht="15.75" customHeight="1" x14ac:dyDescent="0.35">
      <c r="A61" s="131"/>
      <c r="B61" s="131"/>
      <c r="C61" s="144"/>
      <c r="D61" s="144"/>
      <c r="E61" s="131"/>
      <c r="F61" s="131"/>
      <c r="G61" s="90"/>
      <c r="H61" s="90"/>
      <c r="I61" s="90"/>
      <c r="J61" s="90"/>
      <c r="K61" s="90"/>
      <c r="O61" s="17"/>
      <c r="P61" s="90"/>
      <c r="Q61" s="131"/>
      <c r="R61" s="131"/>
    </row>
    <row r="62" spans="1:18" ht="15.75" customHeight="1" x14ac:dyDescent="0.35">
      <c r="A62" s="131"/>
      <c r="B62" s="131"/>
      <c r="C62" s="144"/>
      <c r="D62" s="144"/>
      <c r="E62" s="131"/>
      <c r="F62" s="131"/>
      <c r="G62" s="90"/>
      <c r="H62" s="90"/>
      <c r="I62" s="90"/>
      <c r="J62" s="90"/>
      <c r="K62" s="90"/>
      <c r="O62" s="17"/>
      <c r="P62" s="90"/>
      <c r="Q62" s="131"/>
      <c r="R62" s="131"/>
    </row>
    <row r="63" spans="1:18" ht="15.75" customHeight="1" x14ac:dyDescent="0.35">
      <c r="A63" s="131"/>
      <c r="B63" s="131"/>
      <c r="C63" s="144"/>
      <c r="D63" s="144"/>
      <c r="E63" s="131"/>
      <c r="F63" s="131"/>
      <c r="G63" s="90"/>
      <c r="H63" s="90"/>
      <c r="I63" s="90"/>
      <c r="J63" s="90"/>
      <c r="K63" s="90"/>
      <c r="O63" s="17"/>
      <c r="P63" s="90"/>
      <c r="Q63" s="131"/>
      <c r="R63" s="131"/>
    </row>
    <row r="64" spans="1:18" ht="15.75" customHeight="1" x14ac:dyDescent="0.35">
      <c r="A64" s="131"/>
      <c r="B64" s="131"/>
      <c r="C64" s="144"/>
      <c r="D64" s="144"/>
      <c r="E64" s="131"/>
      <c r="F64" s="131"/>
      <c r="G64" s="90"/>
      <c r="H64" s="90"/>
      <c r="I64" s="90"/>
      <c r="J64" s="90"/>
      <c r="K64" s="90"/>
      <c r="O64" s="17"/>
      <c r="P64" s="90"/>
      <c r="Q64" s="131"/>
      <c r="R64" s="131"/>
    </row>
    <row r="65" spans="1:18" ht="15.75" customHeight="1" x14ac:dyDescent="0.35">
      <c r="A65" s="131"/>
      <c r="B65" s="131"/>
      <c r="C65" s="144"/>
      <c r="D65" s="144"/>
      <c r="E65" s="131"/>
      <c r="F65" s="131"/>
      <c r="G65" s="131"/>
      <c r="H65" s="131"/>
      <c r="I65" s="90"/>
      <c r="J65" s="131"/>
      <c r="K65" s="131"/>
      <c r="P65" s="131"/>
      <c r="Q65" s="131"/>
      <c r="R65" s="131"/>
    </row>
    <row r="66" spans="1:18" ht="15.75" customHeight="1" x14ac:dyDescent="0.35">
      <c r="A66" s="131"/>
      <c r="B66" s="131"/>
      <c r="C66" s="144"/>
      <c r="D66" s="144"/>
      <c r="E66" s="131"/>
      <c r="F66" s="131"/>
      <c r="G66" s="131"/>
      <c r="H66" s="131"/>
      <c r="I66" s="131"/>
      <c r="J66" s="131"/>
      <c r="K66" s="131"/>
      <c r="P66" s="131"/>
      <c r="Q66" s="131"/>
      <c r="R66" s="131"/>
    </row>
    <row r="67" spans="1:18" ht="15.75" customHeight="1" x14ac:dyDescent="0.35"/>
    <row r="68" spans="1:18" ht="15.75" customHeight="1" x14ac:dyDescent="0.35"/>
    <row r="69" spans="1:18" ht="15.75" customHeight="1" x14ac:dyDescent="0.35"/>
    <row r="70" spans="1:18" ht="15.75" customHeight="1" x14ac:dyDescent="0.35"/>
    <row r="71" spans="1:18" ht="15.75" customHeight="1" x14ac:dyDescent="0.35"/>
    <row r="72" spans="1:18" ht="15.75" customHeight="1" x14ac:dyDescent="0.35"/>
    <row r="73" spans="1:18" ht="15.75" customHeight="1" x14ac:dyDescent="0.35"/>
    <row r="74" spans="1:18" ht="15.75" customHeight="1" x14ac:dyDescent="0.35"/>
    <row r="75" spans="1:18" ht="15.75" customHeight="1" x14ac:dyDescent="0.35"/>
    <row r="76" spans="1:18" ht="15.75" customHeight="1" x14ac:dyDescent="0.35"/>
    <row r="77" spans="1:18" ht="15.75" customHeight="1" x14ac:dyDescent="0.35"/>
    <row r="78" spans="1:18" ht="15.75" customHeight="1" x14ac:dyDescent="0.35"/>
    <row r="79" spans="1:18" ht="15.75" customHeight="1" x14ac:dyDescent="0.35"/>
    <row r="80" spans="1:18" ht="15.75" customHeight="1" x14ac:dyDescent="0.35"/>
    <row r="81" ht="15.75" customHeight="1" x14ac:dyDescent="0.35"/>
    <row r="82" ht="15.75" customHeight="1" x14ac:dyDescent="0.35"/>
    <row r="83" ht="15.75" customHeight="1" x14ac:dyDescent="0.35"/>
    <row r="84" ht="15.75" customHeight="1" x14ac:dyDescent="0.35"/>
    <row r="85" ht="15.75" customHeight="1" x14ac:dyDescent="0.35"/>
    <row r="86" ht="15.75" customHeight="1" x14ac:dyDescent="0.35"/>
    <row r="87" ht="15.75" customHeight="1" x14ac:dyDescent="0.35"/>
    <row r="88" ht="15.75" customHeight="1" x14ac:dyDescent="0.35"/>
    <row r="89" ht="15.75" customHeight="1" x14ac:dyDescent="0.35"/>
    <row r="90" ht="15.75" customHeight="1" x14ac:dyDescent="0.35"/>
    <row r="91" ht="15.75" customHeight="1" x14ac:dyDescent="0.35"/>
    <row r="92" ht="15.75" customHeight="1" x14ac:dyDescent="0.35"/>
    <row r="93" ht="15.75" customHeight="1" x14ac:dyDescent="0.35"/>
    <row r="94" ht="15.75" customHeight="1" x14ac:dyDescent="0.35"/>
    <row r="95" ht="15.75" customHeight="1" x14ac:dyDescent="0.35"/>
    <row r="96" ht="15.75" customHeight="1" x14ac:dyDescent="0.35"/>
    <row r="97" ht="15.75" customHeight="1" x14ac:dyDescent="0.35"/>
    <row r="98" ht="15.75" customHeight="1" x14ac:dyDescent="0.35"/>
    <row r="99" ht="15.75" customHeight="1" x14ac:dyDescent="0.35"/>
    <row r="100" ht="15.75" customHeight="1" x14ac:dyDescent="0.35"/>
    <row r="101" ht="15.75" customHeight="1" x14ac:dyDescent="0.35"/>
    <row r="102" ht="15.75" customHeight="1" x14ac:dyDescent="0.35"/>
    <row r="103" ht="15.75" customHeight="1" x14ac:dyDescent="0.35"/>
    <row r="104" ht="15.75" customHeight="1" x14ac:dyDescent="0.35"/>
    <row r="105" ht="15.75" customHeight="1" x14ac:dyDescent="0.35"/>
    <row r="106" ht="15.75" customHeight="1" x14ac:dyDescent="0.35"/>
    <row r="107" ht="15.75" customHeight="1" x14ac:dyDescent="0.35"/>
    <row r="108" ht="15.75" customHeight="1" x14ac:dyDescent="0.35"/>
    <row r="109" ht="15.75" customHeight="1" x14ac:dyDescent="0.35"/>
    <row r="110" ht="15.75" customHeight="1" x14ac:dyDescent="0.35"/>
    <row r="111" ht="15.75" customHeight="1" x14ac:dyDescent="0.35"/>
    <row r="112" ht="15.75" customHeight="1" x14ac:dyDescent="0.35"/>
    <row r="113" ht="15.75" customHeight="1" x14ac:dyDescent="0.35"/>
    <row r="114" ht="15.75" customHeight="1" x14ac:dyDescent="0.35"/>
    <row r="115" ht="15.75" customHeight="1" x14ac:dyDescent="0.35"/>
    <row r="116" ht="15.75" customHeight="1" x14ac:dyDescent="0.35"/>
    <row r="117" ht="15.75" customHeight="1" x14ac:dyDescent="0.35"/>
    <row r="118" ht="15.75" customHeight="1" x14ac:dyDescent="0.35"/>
    <row r="119" ht="15.75" customHeight="1" x14ac:dyDescent="0.35"/>
    <row r="120" ht="15.75" customHeight="1" x14ac:dyDescent="0.35"/>
    <row r="121" ht="15.75" customHeight="1" x14ac:dyDescent="0.35"/>
    <row r="122" ht="15.75" customHeight="1" x14ac:dyDescent="0.35"/>
    <row r="123" ht="15.75" customHeight="1" x14ac:dyDescent="0.35"/>
    <row r="124" ht="15.75" customHeight="1" x14ac:dyDescent="0.35"/>
    <row r="125" ht="15.75" customHeight="1" x14ac:dyDescent="0.35"/>
    <row r="126" ht="15.75" customHeight="1" x14ac:dyDescent="0.35"/>
    <row r="127" ht="15.75" customHeight="1" x14ac:dyDescent="0.35"/>
    <row r="128" ht="15.75" customHeight="1" x14ac:dyDescent="0.35"/>
    <row r="129" ht="15.75" customHeight="1" x14ac:dyDescent="0.35"/>
    <row r="130" ht="15.75" customHeight="1" x14ac:dyDescent="0.35"/>
    <row r="131" ht="15.75" customHeight="1" x14ac:dyDescent="0.35"/>
    <row r="132" ht="15.75" customHeight="1" x14ac:dyDescent="0.35"/>
    <row r="133" ht="15.75" customHeight="1" x14ac:dyDescent="0.35"/>
    <row r="134" ht="15.75" customHeight="1" x14ac:dyDescent="0.35"/>
    <row r="135" ht="15.75" customHeight="1" x14ac:dyDescent="0.35"/>
    <row r="136" ht="15.75" customHeight="1" x14ac:dyDescent="0.35"/>
    <row r="137" ht="15.75" customHeight="1" x14ac:dyDescent="0.35"/>
    <row r="138" ht="15.75" customHeight="1" x14ac:dyDescent="0.35"/>
    <row r="139" ht="15.75" customHeight="1" x14ac:dyDescent="0.35"/>
    <row r="140" ht="15.75" customHeight="1" x14ac:dyDescent="0.35"/>
    <row r="141" ht="15.75" customHeight="1" x14ac:dyDescent="0.35"/>
    <row r="142" ht="15.75" customHeight="1" x14ac:dyDescent="0.35"/>
    <row r="143" ht="15.75" customHeight="1" x14ac:dyDescent="0.35"/>
    <row r="144" ht="15.75" customHeight="1" x14ac:dyDescent="0.35"/>
    <row r="145" ht="15.75" customHeight="1" x14ac:dyDescent="0.35"/>
    <row r="146" ht="15.75" customHeight="1" x14ac:dyDescent="0.35"/>
    <row r="147" ht="15.75" customHeight="1" x14ac:dyDescent="0.35"/>
    <row r="148" ht="15.75" customHeight="1" x14ac:dyDescent="0.35"/>
    <row r="149" ht="15.75" customHeight="1" x14ac:dyDescent="0.35"/>
    <row r="150" ht="15.75" customHeight="1" x14ac:dyDescent="0.35"/>
    <row r="151" ht="15.75" customHeight="1" x14ac:dyDescent="0.35"/>
    <row r="152" ht="15.75" customHeight="1" x14ac:dyDescent="0.35"/>
    <row r="153" ht="15.75" customHeight="1" x14ac:dyDescent="0.35"/>
    <row r="154" ht="15.75" customHeight="1" x14ac:dyDescent="0.35"/>
    <row r="155" ht="15.75" customHeight="1" x14ac:dyDescent="0.35"/>
    <row r="156" ht="15.75" customHeight="1" x14ac:dyDescent="0.35"/>
    <row r="157" ht="15.75" customHeight="1" x14ac:dyDescent="0.35"/>
    <row r="158" ht="15.75" customHeight="1" x14ac:dyDescent="0.35"/>
    <row r="159" ht="15.75" customHeight="1" x14ac:dyDescent="0.35"/>
    <row r="160" ht="15.75" customHeight="1" x14ac:dyDescent="0.35"/>
    <row r="161" ht="15.75" customHeight="1" x14ac:dyDescent="0.35"/>
    <row r="162" ht="15.75" customHeight="1" x14ac:dyDescent="0.35"/>
    <row r="163" ht="15.75" customHeight="1" x14ac:dyDescent="0.35"/>
    <row r="164" ht="15.75" customHeight="1" x14ac:dyDescent="0.35"/>
    <row r="165" ht="15.75" customHeight="1" x14ac:dyDescent="0.35"/>
    <row r="166" ht="15.75" customHeight="1" x14ac:dyDescent="0.35"/>
    <row r="167" ht="15.75" customHeight="1" x14ac:dyDescent="0.35"/>
    <row r="168" ht="15.75" customHeight="1" x14ac:dyDescent="0.35"/>
    <row r="169" ht="15.75" customHeight="1" x14ac:dyDescent="0.35"/>
    <row r="170" ht="15.75" customHeight="1" x14ac:dyDescent="0.35"/>
    <row r="171" ht="15.75" customHeight="1" x14ac:dyDescent="0.35"/>
    <row r="172" ht="15.75" customHeight="1" x14ac:dyDescent="0.35"/>
    <row r="173" ht="15.75" customHeight="1" x14ac:dyDescent="0.35"/>
    <row r="174" ht="15.75" customHeight="1" x14ac:dyDescent="0.35"/>
    <row r="175" ht="15.75" customHeight="1" x14ac:dyDescent="0.35"/>
    <row r="176" ht="15.75" customHeight="1" x14ac:dyDescent="0.35"/>
    <row r="177" ht="15.75" customHeight="1" x14ac:dyDescent="0.35"/>
    <row r="178" ht="15.75" customHeight="1" x14ac:dyDescent="0.35"/>
    <row r="179" ht="15.75" customHeight="1" x14ac:dyDescent="0.35"/>
    <row r="180" ht="15.75" customHeight="1" x14ac:dyDescent="0.35"/>
    <row r="181" ht="15.75" customHeight="1" x14ac:dyDescent="0.35"/>
    <row r="182" ht="15.75" customHeight="1" x14ac:dyDescent="0.35"/>
    <row r="183" ht="15.75" customHeight="1" x14ac:dyDescent="0.35"/>
    <row r="184" ht="15.75" customHeight="1" x14ac:dyDescent="0.35"/>
    <row r="185" ht="15.75" customHeight="1" x14ac:dyDescent="0.35"/>
    <row r="186" ht="15.75" customHeight="1" x14ac:dyDescent="0.35"/>
    <row r="187" ht="15.75" customHeight="1" x14ac:dyDescent="0.35"/>
    <row r="188" ht="15.75" customHeight="1" x14ac:dyDescent="0.35"/>
    <row r="189" ht="15.75" customHeight="1" x14ac:dyDescent="0.35"/>
    <row r="190" ht="15.75" customHeight="1" x14ac:dyDescent="0.35"/>
    <row r="191" ht="15.75" customHeight="1" x14ac:dyDescent="0.35"/>
    <row r="192" ht="15.75" customHeight="1" x14ac:dyDescent="0.35"/>
    <row r="193" ht="15.75" customHeight="1" x14ac:dyDescent="0.35"/>
    <row r="194" ht="15.75" customHeight="1" x14ac:dyDescent="0.35"/>
    <row r="195" ht="15.75" customHeight="1" x14ac:dyDescent="0.35"/>
    <row r="196" ht="15.75" customHeight="1" x14ac:dyDescent="0.35"/>
    <row r="197" ht="15.75" customHeight="1" x14ac:dyDescent="0.35"/>
    <row r="198" ht="15.75" customHeight="1" x14ac:dyDescent="0.35"/>
    <row r="199" ht="15.75" customHeight="1" x14ac:dyDescent="0.35"/>
    <row r="200" ht="15.75" customHeight="1" x14ac:dyDescent="0.35"/>
    <row r="201" ht="15.75" customHeight="1" x14ac:dyDescent="0.35"/>
    <row r="202" ht="15.75" customHeight="1" x14ac:dyDescent="0.35"/>
    <row r="203" ht="15.75" customHeight="1" x14ac:dyDescent="0.35"/>
    <row r="204" ht="15.75" customHeight="1" x14ac:dyDescent="0.35"/>
    <row r="205" ht="15.75" customHeight="1" x14ac:dyDescent="0.35"/>
    <row r="206" ht="15.75" customHeight="1" x14ac:dyDescent="0.35"/>
    <row r="207" ht="15.75" customHeight="1" x14ac:dyDescent="0.35"/>
    <row r="208" ht="15.75" customHeight="1" x14ac:dyDescent="0.35"/>
    <row r="209" ht="15.75" customHeight="1" x14ac:dyDescent="0.35"/>
    <row r="210" ht="15.75" customHeight="1" x14ac:dyDescent="0.35"/>
    <row r="211" ht="15.75" customHeight="1" x14ac:dyDescent="0.35"/>
    <row r="212" ht="15.75" customHeight="1" x14ac:dyDescent="0.35"/>
    <row r="213" ht="15.75" customHeight="1" x14ac:dyDescent="0.35"/>
    <row r="214" ht="15.75" customHeight="1" x14ac:dyDescent="0.35"/>
    <row r="215" ht="15.75" customHeight="1" x14ac:dyDescent="0.35"/>
    <row r="216" ht="15.75" customHeight="1" x14ac:dyDescent="0.35"/>
    <row r="217" ht="15.75" customHeight="1" x14ac:dyDescent="0.35"/>
    <row r="218" ht="15.75" customHeight="1" x14ac:dyDescent="0.35"/>
    <row r="219" ht="15.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row r="1000" ht="15.75" customHeight="1" x14ac:dyDescent="0.35"/>
    <row r="1001" ht="15.75" customHeight="1" x14ac:dyDescent="0.35"/>
  </sheetData>
  <dataValidations count="7">
    <dataValidation type="list" allowBlank="1" sqref="K3" xr:uid="{00000000-0002-0000-0600-000000000000}">
      <formula1>"Baisse"</formula1>
    </dataValidation>
    <dataValidation type="list" allowBlank="1" sqref="L7" xr:uid="{00000000-0002-0000-0600-000002000000}">
      <formula1>"Type de livrable"</formula1>
    </dataValidation>
    <dataValidation type="list" allowBlank="1" sqref="K2" xr:uid="{00000000-0002-0000-0600-000003000000}">
      <formula1>"Hausse"</formula1>
    </dataValidation>
    <dataValidation type="list" allowBlank="1" sqref="K4:K5" xr:uid="{00000000-0002-0000-0600-000004000000}">
      <formula1>"Stable"</formula1>
    </dataValidation>
    <dataValidation type="list" allowBlank="1" showErrorMessage="1" sqref="L1:L5 L11:L14 L8:L9 L28 L22:L25 L17:L19" xr:uid="{00000000-0002-0000-0600-000001000000}">
      <formula1>"Type de livrable"</formula1>
    </dataValidation>
    <dataValidation type="list" allowBlank="1" showInputMessage="1" showErrorMessage="1" sqref="O46:O52" xr:uid="{8F0D129A-A368-4189-B166-643D9FE6DB5C}">
      <formula1>$M$2:$M$44</formula1>
    </dataValidation>
    <dataValidation type="list" allowBlank="1" showInputMessage="1" showErrorMessage="1" sqref="M52 M2:M51" xr:uid="{412A6201-26AE-4B6B-BB27-93F42EBCB973}">
      <formula1>$M$2:$M$53</formula1>
    </dataValidation>
  </dataValidations>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0"/>
  <sheetViews>
    <sheetView workbookViewId="0">
      <selection activeCell="D2" sqref="D2"/>
    </sheetView>
  </sheetViews>
  <sheetFormatPr baseColWidth="10" defaultColWidth="14.453125" defaultRowHeight="15" customHeight="1" x14ac:dyDescent="0.35"/>
  <cols>
    <col min="1" max="1" width="45.1796875" customWidth="1"/>
    <col min="2" max="4" width="8.54296875" customWidth="1"/>
    <col min="5" max="6" width="7.453125" customWidth="1"/>
    <col min="7" max="7" width="10.453125" customWidth="1"/>
    <col min="8" max="8" width="4.54296875" customWidth="1"/>
    <col min="9" max="9" width="12.453125" customWidth="1"/>
    <col min="10" max="10" width="8.81640625" customWidth="1"/>
    <col min="11" max="11" width="11.54296875" customWidth="1"/>
    <col min="12" max="12" width="12.54296875" customWidth="1"/>
    <col min="13" max="13" width="11" customWidth="1"/>
    <col min="14" max="19" width="7.453125" customWidth="1"/>
    <col min="20" max="26" width="14.453125" customWidth="1"/>
  </cols>
  <sheetData>
    <row r="1" spans="1:26" ht="24" customHeight="1" x14ac:dyDescent="0.35">
      <c r="A1" s="87" t="s">
        <v>1416</v>
      </c>
      <c r="B1" s="88" t="s">
        <v>110</v>
      </c>
      <c r="C1" s="89" t="s">
        <v>1417</v>
      </c>
      <c r="D1" s="89" t="s">
        <v>1418</v>
      </c>
      <c r="E1" s="373" t="s">
        <v>1419</v>
      </c>
      <c r="F1" s="17"/>
      <c r="G1" s="90"/>
      <c r="H1" s="90"/>
      <c r="I1" s="90"/>
      <c r="J1" s="17"/>
      <c r="K1" s="17"/>
      <c r="L1" s="17"/>
      <c r="M1" s="17"/>
      <c r="N1" s="17"/>
      <c r="O1" s="17"/>
      <c r="P1" s="17"/>
      <c r="Q1" s="17"/>
      <c r="R1" s="17"/>
      <c r="S1" s="17"/>
      <c r="T1" s="17"/>
      <c r="U1" s="17"/>
      <c r="V1" s="17"/>
      <c r="W1" s="17"/>
      <c r="X1" s="17"/>
      <c r="Y1" s="17"/>
      <c r="Z1" s="17"/>
    </row>
    <row r="2" spans="1:26" ht="22.5" customHeight="1" x14ac:dyDescent="0.35">
      <c r="A2" s="91" t="s">
        <v>1420</v>
      </c>
      <c r="B2" s="48">
        <v>133</v>
      </c>
      <c r="C2" s="48">
        <v>123.69</v>
      </c>
      <c r="D2" s="48">
        <v>192</v>
      </c>
      <c r="E2" s="17"/>
      <c r="F2" s="87"/>
      <c r="G2" s="90"/>
      <c r="H2" s="92"/>
      <c r="I2" s="93"/>
      <c r="J2" s="93"/>
      <c r="K2" s="785" t="s">
        <v>1421</v>
      </c>
      <c r="L2" s="783"/>
      <c r="M2" s="783"/>
      <c r="N2" s="783"/>
      <c r="O2" s="17"/>
      <c r="P2" s="17"/>
      <c r="Q2" s="17"/>
      <c r="R2" s="17"/>
      <c r="S2" s="17"/>
      <c r="T2" s="17"/>
      <c r="U2" s="17"/>
      <c r="V2" s="17"/>
      <c r="W2" s="17"/>
      <c r="X2" s="17"/>
      <c r="Y2" s="17"/>
      <c r="Z2" s="17"/>
    </row>
    <row r="3" spans="1:26" ht="22.5" customHeight="1" x14ac:dyDescent="0.35">
      <c r="A3" s="91" t="s">
        <v>1422</v>
      </c>
      <c r="B3" s="94">
        <v>118</v>
      </c>
      <c r="C3" s="94">
        <v>82.66</v>
      </c>
      <c r="D3" s="94">
        <v>118</v>
      </c>
      <c r="E3" s="17"/>
      <c r="F3" s="786" t="s">
        <v>1423</v>
      </c>
      <c r="G3" s="783"/>
      <c r="H3" s="783"/>
      <c r="I3" s="783"/>
      <c r="J3" s="95"/>
      <c r="K3" s="787" t="s">
        <v>1424</v>
      </c>
      <c r="L3" s="788"/>
      <c r="M3" s="788"/>
      <c r="N3" s="788"/>
      <c r="O3" s="17"/>
      <c r="P3" s="17"/>
      <c r="Q3" s="17"/>
      <c r="R3" s="17"/>
      <c r="S3" s="17"/>
      <c r="T3" s="17"/>
      <c r="U3" s="17"/>
      <c r="V3" s="17"/>
      <c r="W3" s="17"/>
      <c r="X3" s="17"/>
      <c r="Y3" s="17"/>
      <c r="Z3" s="17"/>
    </row>
    <row r="4" spans="1:26" ht="22.5" customHeight="1" x14ac:dyDescent="0.35">
      <c r="A4" s="91" t="s">
        <v>1425</v>
      </c>
      <c r="B4" s="94">
        <v>88</v>
      </c>
      <c r="C4" s="94">
        <v>58.75</v>
      </c>
      <c r="D4" s="94">
        <v>89</v>
      </c>
      <c r="E4" s="17"/>
      <c r="F4" s="485" t="s">
        <v>110</v>
      </c>
      <c r="G4" s="486" t="s">
        <v>1426</v>
      </c>
      <c r="H4" s="487"/>
      <c r="I4" s="488"/>
      <c r="J4" s="95"/>
      <c r="K4" s="489" t="s">
        <v>110</v>
      </c>
      <c r="L4" s="490"/>
      <c r="M4" s="490"/>
      <c r="N4" s="490"/>
      <c r="O4" s="17"/>
      <c r="P4" s="17"/>
      <c r="Q4" s="17"/>
      <c r="R4" s="17"/>
      <c r="S4" s="17"/>
      <c r="T4" s="17"/>
      <c r="U4" s="17"/>
      <c r="V4" s="17"/>
      <c r="W4" s="17"/>
      <c r="X4" s="17"/>
      <c r="Y4" s="17"/>
      <c r="Z4" s="17"/>
    </row>
    <row r="5" spans="1:26" ht="22.5" customHeight="1" x14ac:dyDescent="0.35">
      <c r="A5" s="17"/>
      <c r="B5" s="17"/>
      <c r="C5" s="17"/>
      <c r="D5" s="17"/>
      <c r="E5" s="17"/>
      <c r="F5" s="485" t="s">
        <v>1417</v>
      </c>
      <c r="G5" s="486" t="s">
        <v>1427</v>
      </c>
      <c r="H5" s="487"/>
      <c r="I5" s="488"/>
      <c r="J5" s="95"/>
      <c r="K5" s="489" t="s">
        <v>1417</v>
      </c>
      <c r="L5" s="490" t="s">
        <v>1428</v>
      </c>
      <c r="M5" s="490"/>
      <c r="N5" s="490"/>
      <c r="O5" s="17"/>
      <c r="P5" s="17"/>
      <c r="Q5" s="17"/>
      <c r="R5" s="17"/>
      <c r="S5" s="17"/>
      <c r="T5" s="17"/>
      <c r="U5" s="17"/>
      <c r="V5" s="17"/>
      <c r="W5" s="17"/>
      <c r="X5" s="17"/>
      <c r="Y5" s="17"/>
      <c r="Z5" s="17"/>
    </row>
    <row r="6" spans="1:26" ht="23.25" customHeight="1" x14ac:dyDescent="0.35">
      <c r="A6" s="17"/>
      <c r="B6" s="17"/>
      <c r="C6" s="17"/>
      <c r="D6" s="17"/>
      <c r="E6" s="17"/>
      <c r="F6" s="485" t="s">
        <v>1418</v>
      </c>
      <c r="G6" s="486" t="s">
        <v>1427</v>
      </c>
      <c r="H6" s="487"/>
      <c r="I6" s="488"/>
      <c r="J6" s="95"/>
      <c r="K6" s="489" t="s">
        <v>1418</v>
      </c>
      <c r="L6" s="490" t="s">
        <v>1429</v>
      </c>
      <c r="M6" s="697">
        <v>44598</v>
      </c>
      <c r="N6" s="490"/>
      <c r="O6" s="17"/>
      <c r="P6" s="17"/>
      <c r="Q6" s="17"/>
      <c r="R6" s="17"/>
      <c r="S6" s="17"/>
      <c r="T6" s="17"/>
      <c r="U6" s="17"/>
      <c r="V6" s="17"/>
      <c r="W6" s="17"/>
      <c r="X6" s="17"/>
      <c r="Y6" s="17"/>
      <c r="Z6" s="17"/>
    </row>
    <row r="7" spans="1:26" ht="14.5" x14ac:dyDescent="0.35">
      <c r="A7" s="97" t="s">
        <v>1430</v>
      </c>
      <c r="G7" s="90"/>
      <c r="H7" s="90"/>
      <c r="I7" s="92"/>
    </row>
    <row r="8" spans="1:26" ht="14.5" x14ac:dyDescent="0.35">
      <c r="A8" s="6" t="s">
        <v>1431</v>
      </c>
      <c r="F8" s="786" t="s">
        <v>1432</v>
      </c>
      <c r="G8" s="783"/>
      <c r="H8" s="783"/>
      <c r="I8" s="783"/>
    </row>
    <row r="9" spans="1:26" ht="14.5" x14ac:dyDescent="0.35">
      <c r="A9" s="6" t="s">
        <v>1433</v>
      </c>
      <c r="F9" s="598" t="s">
        <v>110</v>
      </c>
      <c r="G9" s="599"/>
      <c r="H9" s="599"/>
      <c r="I9" s="488"/>
    </row>
    <row r="10" spans="1:26" ht="14.5" x14ac:dyDescent="0.35">
      <c r="A10" s="6" t="s">
        <v>1434</v>
      </c>
      <c r="C10" s="98"/>
      <c r="F10" s="598" t="s">
        <v>1417</v>
      </c>
      <c r="G10" s="599" t="s">
        <v>1435</v>
      </c>
      <c r="H10" s="599"/>
      <c r="I10" s="488"/>
    </row>
    <row r="11" spans="1:26" ht="14.5" x14ac:dyDescent="0.35">
      <c r="A11" s="6" t="s">
        <v>1436</v>
      </c>
      <c r="F11" s="598" t="s">
        <v>1418</v>
      </c>
      <c r="G11" s="599" t="s">
        <v>1437</v>
      </c>
      <c r="H11" s="599"/>
      <c r="I11" s="488"/>
    </row>
    <row r="12" spans="1:26" ht="14.5" x14ac:dyDescent="0.35">
      <c r="A12" s="6" t="s">
        <v>1438</v>
      </c>
      <c r="G12" s="90"/>
      <c r="H12" s="90"/>
      <c r="I12" s="90"/>
    </row>
    <row r="13" spans="1:26" ht="14.5" x14ac:dyDescent="0.35">
      <c r="A13" s="6" t="s">
        <v>1439</v>
      </c>
      <c r="G13" s="90"/>
      <c r="H13" s="90"/>
      <c r="I13" s="90"/>
    </row>
    <row r="14" spans="1:26" ht="14.5" x14ac:dyDescent="0.35">
      <c r="A14" s="6" t="s">
        <v>1440</v>
      </c>
      <c r="G14" s="90"/>
      <c r="H14" s="90"/>
      <c r="I14" s="90"/>
    </row>
    <row r="15" spans="1:26" ht="14.5" x14ac:dyDescent="0.35">
      <c r="A15" s="6" t="s">
        <v>1441</v>
      </c>
      <c r="G15" s="90"/>
      <c r="H15" s="90"/>
      <c r="I15" s="90"/>
    </row>
    <row r="16" spans="1:26" ht="14.5" x14ac:dyDescent="0.35">
      <c r="A16" s="6" t="s">
        <v>1442</v>
      </c>
      <c r="G16" s="90"/>
      <c r="H16" s="90"/>
      <c r="I16" s="90"/>
    </row>
    <row r="17" spans="1:9" ht="14.5" x14ac:dyDescent="0.35">
      <c r="A17" s="6" t="s">
        <v>1443</v>
      </c>
      <c r="G17" s="90"/>
      <c r="H17" s="90"/>
      <c r="I17" s="90"/>
    </row>
    <row r="18" spans="1:9" ht="14.5" x14ac:dyDescent="0.35">
      <c r="A18" s="6" t="s">
        <v>1444</v>
      </c>
      <c r="G18" s="90"/>
      <c r="H18" s="90"/>
      <c r="I18" s="90"/>
    </row>
    <row r="19" spans="1:9" ht="14.5" x14ac:dyDescent="0.35">
      <c r="A19" s="6" t="s">
        <v>1445</v>
      </c>
      <c r="G19" s="90"/>
      <c r="H19" s="90"/>
      <c r="I19" s="90"/>
    </row>
    <row r="20" spans="1:9" ht="14.5" x14ac:dyDescent="0.35">
      <c r="A20" s="6" t="s">
        <v>1446</v>
      </c>
      <c r="G20" s="90"/>
      <c r="H20" s="90"/>
      <c r="I20" s="90"/>
    </row>
    <row r="21" spans="1:9" ht="15.75" customHeight="1" x14ac:dyDescent="0.35">
      <c r="A21" s="6" t="s">
        <v>1447</v>
      </c>
      <c r="G21" s="90"/>
      <c r="H21" s="90"/>
      <c r="I21" s="90"/>
    </row>
    <row r="22" spans="1:9" ht="15.75" customHeight="1" x14ac:dyDescent="0.35">
      <c r="A22" s="6" t="s">
        <v>1448</v>
      </c>
      <c r="G22" s="90"/>
      <c r="H22" s="90"/>
      <c r="I22" s="90"/>
    </row>
    <row r="23" spans="1:9" ht="15.75" customHeight="1" x14ac:dyDescent="0.35">
      <c r="A23" s="6" t="s">
        <v>1449</v>
      </c>
      <c r="G23" s="90"/>
      <c r="H23" s="90"/>
      <c r="I23" s="90"/>
    </row>
    <row r="24" spans="1:9" ht="15.75" customHeight="1" x14ac:dyDescent="0.35">
      <c r="A24" s="6" t="s">
        <v>1450</v>
      </c>
      <c r="G24" s="90"/>
      <c r="H24" s="90"/>
      <c r="I24" s="90"/>
    </row>
    <row r="25" spans="1:9" ht="15.75" customHeight="1" x14ac:dyDescent="0.35">
      <c r="A25" s="6" t="s">
        <v>1451</v>
      </c>
      <c r="G25" s="90"/>
      <c r="H25" s="90"/>
      <c r="I25" s="90"/>
    </row>
    <row r="26" spans="1:9" ht="15.75" customHeight="1" x14ac:dyDescent="0.35">
      <c r="A26" s="6" t="s">
        <v>1452</v>
      </c>
      <c r="G26" s="90"/>
      <c r="H26" s="90"/>
      <c r="I26" s="90"/>
    </row>
    <row r="27" spans="1:9" ht="15.75" customHeight="1" x14ac:dyDescent="0.35">
      <c r="A27" s="6" t="s">
        <v>1453</v>
      </c>
      <c r="G27" s="90"/>
      <c r="H27" s="90"/>
      <c r="I27" s="90"/>
    </row>
    <row r="28" spans="1:9" ht="15.75" customHeight="1" x14ac:dyDescent="0.35">
      <c r="A28" s="6" t="s">
        <v>1454</v>
      </c>
      <c r="G28" s="90"/>
      <c r="H28" s="90"/>
      <c r="I28" s="90"/>
    </row>
    <row r="29" spans="1:9" ht="15.75" customHeight="1" x14ac:dyDescent="0.35">
      <c r="A29" s="6" t="s">
        <v>1455</v>
      </c>
      <c r="G29" s="90"/>
      <c r="H29" s="90"/>
      <c r="I29" s="90"/>
    </row>
    <row r="30" spans="1:9" ht="15.75" customHeight="1" x14ac:dyDescent="0.35">
      <c r="G30" s="90"/>
      <c r="H30" s="90"/>
      <c r="I30" s="90"/>
    </row>
    <row r="31" spans="1:9" ht="15.75" customHeight="1" x14ac:dyDescent="0.35">
      <c r="G31" s="90"/>
      <c r="H31" s="90"/>
      <c r="I31" s="90"/>
    </row>
    <row r="32" spans="1:9" ht="15.75" customHeight="1" x14ac:dyDescent="0.35">
      <c r="G32" s="90"/>
      <c r="H32" s="90"/>
      <c r="I32" s="90"/>
    </row>
    <row r="33" spans="1:9" ht="60" customHeight="1" x14ac:dyDescent="0.35">
      <c r="A33" s="100" t="s">
        <v>1456</v>
      </c>
      <c r="B33" s="100" t="s">
        <v>1457</v>
      </c>
      <c r="C33" s="101" t="s">
        <v>1458</v>
      </c>
      <c r="D33" s="103" t="s">
        <v>1459</v>
      </c>
      <c r="E33" s="103"/>
      <c r="F33" s="103" t="s">
        <v>1460</v>
      </c>
      <c r="G33" s="103" t="s">
        <v>1461</v>
      </c>
      <c r="H33" s="103" t="s">
        <v>1462</v>
      </c>
      <c r="I33" s="104" t="s">
        <v>1463</v>
      </c>
    </row>
    <row r="34" spans="1:9" ht="15.75" customHeight="1" x14ac:dyDescent="0.35">
      <c r="A34" s="100" t="s">
        <v>1464</v>
      </c>
      <c r="B34" s="103">
        <v>1</v>
      </c>
      <c r="C34" s="103">
        <v>2</v>
      </c>
      <c r="D34" s="103">
        <v>3</v>
      </c>
      <c r="E34" s="103"/>
      <c r="F34" s="103">
        <v>5</v>
      </c>
      <c r="G34" s="103">
        <v>6</v>
      </c>
      <c r="H34" s="103">
        <v>7</v>
      </c>
      <c r="I34" s="103">
        <v>8</v>
      </c>
    </row>
    <row r="35" spans="1:9" ht="15.75" customHeight="1" x14ac:dyDescent="0.35">
      <c r="G35" s="90"/>
      <c r="H35" s="90"/>
      <c r="I35" s="90"/>
    </row>
    <row r="36" spans="1:9" ht="15.75" customHeight="1" x14ac:dyDescent="0.35"/>
    <row r="37" spans="1:9" ht="15.75" customHeight="1" x14ac:dyDescent="0.35"/>
    <row r="38" spans="1:9" ht="15.75" customHeight="1" x14ac:dyDescent="0.35"/>
    <row r="39" spans="1:9" ht="15.75" customHeight="1" x14ac:dyDescent="0.35"/>
    <row r="40" spans="1:9" ht="15.75" customHeight="1" x14ac:dyDescent="0.35"/>
    <row r="41" spans="1:9" ht="15.75" customHeight="1" x14ac:dyDescent="0.35"/>
    <row r="42" spans="1:9" ht="15.75" customHeight="1" x14ac:dyDescent="0.35"/>
    <row r="43" spans="1:9" ht="15.75" customHeight="1" x14ac:dyDescent="0.35"/>
    <row r="44" spans="1:9" ht="15.75" customHeight="1" x14ac:dyDescent="0.35"/>
    <row r="45" spans="1:9" ht="15.75" customHeight="1" x14ac:dyDescent="0.35"/>
    <row r="46" spans="1:9" ht="15.75" customHeight="1" x14ac:dyDescent="0.35"/>
    <row r="47" spans="1:9" ht="15.75" customHeight="1" x14ac:dyDescent="0.35"/>
    <row r="48" spans="1:9" ht="15.75" customHeight="1" x14ac:dyDescent="0.35"/>
    <row r="49" ht="15.75" customHeight="1" x14ac:dyDescent="0.35"/>
    <row r="50" ht="15.75" customHeight="1" x14ac:dyDescent="0.35"/>
    <row r="51" ht="15.75" customHeight="1" x14ac:dyDescent="0.35"/>
    <row r="52" ht="15.75" customHeight="1" x14ac:dyDescent="0.35"/>
    <row r="53" ht="15.75" customHeight="1" x14ac:dyDescent="0.35"/>
    <row r="54" ht="15.75" customHeight="1" x14ac:dyDescent="0.35"/>
    <row r="55" ht="15.75" customHeight="1" x14ac:dyDescent="0.35"/>
    <row r="56" ht="15.75" customHeight="1" x14ac:dyDescent="0.35"/>
    <row r="57" ht="15.75" customHeight="1" x14ac:dyDescent="0.35"/>
    <row r="58" ht="15.75" customHeight="1" x14ac:dyDescent="0.35"/>
    <row r="59" ht="15.75" customHeight="1" x14ac:dyDescent="0.35"/>
    <row r="60" ht="15.75" customHeight="1" x14ac:dyDescent="0.35"/>
    <row r="61" ht="15.75" customHeight="1" x14ac:dyDescent="0.35"/>
    <row r="62" ht="15.75" customHeight="1" x14ac:dyDescent="0.35"/>
    <row r="63" ht="15.75" customHeight="1" x14ac:dyDescent="0.35"/>
    <row r="64" ht="15.75" customHeight="1" x14ac:dyDescent="0.35"/>
    <row r="65" ht="15.75" customHeight="1" x14ac:dyDescent="0.35"/>
    <row r="66" ht="15.75" customHeight="1" x14ac:dyDescent="0.35"/>
    <row r="67" ht="15.75" customHeight="1" x14ac:dyDescent="0.35"/>
    <row r="68" ht="15.75" customHeight="1" x14ac:dyDescent="0.35"/>
    <row r="69" ht="15.75" customHeight="1" x14ac:dyDescent="0.35"/>
    <row r="70" ht="15.75" customHeight="1" x14ac:dyDescent="0.35"/>
    <row r="71" ht="15.75" customHeight="1" x14ac:dyDescent="0.35"/>
    <row r="72" ht="15.75" customHeight="1" x14ac:dyDescent="0.35"/>
    <row r="73" ht="15.75" customHeight="1" x14ac:dyDescent="0.35"/>
    <row r="74" ht="15.75" customHeight="1" x14ac:dyDescent="0.35"/>
    <row r="75" ht="15.75" customHeight="1" x14ac:dyDescent="0.35"/>
    <row r="76" ht="15.75" customHeight="1" x14ac:dyDescent="0.35"/>
    <row r="77" ht="15.75" customHeight="1" x14ac:dyDescent="0.35"/>
    <row r="78" ht="15.75" customHeight="1" x14ac:dyDescent="0.35"/>
    <row r="79" ht="15.75" customHeight="1" x14ac:dyDescent="0.35"/>
    <row r="80" ht="15.75" customHeight="1" x14ac:dyDescent="0.35"/>
    <row r="81" ht="15.75" customHeight="1" x14ac:dyDescent="0.35"/>
    <row r="82" ht="15.75" customHeight="1" x14ac:dyDescent="0.35"/>
    <row r="83" ht="15.75" customHeight="1" x14ac:dyDescent="0.35"/>
    <row r="84" ht="15.75" customHeight="1" x14ac:dyDescent="0.35"/>
    <row r="85" ht="15.75" customHeight="1" x14ac:dyDescent="0.35"/>
    <row r="86" ht="15.75" customHeight="1" x14ac:dyDescent="0.35"/>
    <row r="87" ht="15.75" customHeight="1" x14ac:dyDescent="0.35"/>
    <row r="88" ht="15.75" customHeight="1" x14ac:dyDescent="0.35"/>
    <row r="89" ht="15.75" customHeight="1" x14ac:dyDescent="0.35"/>
    <row r="90" ht="15.75" customHeight="1" x14ac:dyDescent="0.35"/>
    <row r="91" ht="15.75" customHeight="1" x14ac:dyDescent="0.35"/>
    <row r="92" ht="15.75" customHeight="1" x14ac:dyDescent="0.35"/>
    <row r="93" ht="15.75" customHeight="1" x14ac:dyDescent="0.35"/>
    <row r="94" ht="15.75" customHeight="1" x14ac:dyDescent="0.35"/>
    <row r="95" ht="15.75" customHeight="1" x14ac:dyDescent="0.35"/>
    <row r="96" ht="15.75" customHeight="1" x14ac:dyDescent="0.35"/>
    <row r="97" ht="15.75" customHeight="1" x14ac:dyDescent="0.35"/>
    <row r="98" ht="15.75" customHeight="1" x14ac:dyDescent="0.35"/>
    <row r="99" ht="15.75" customHeight="1" x14ac:dyDescent="0.35"/>
    <row r="100" ht="15.75" customHeight="1" x14ac:dyDescent="0.35"/>
    <row r="101" ht="15.75" customHeight="1" x14ac:dyDescent="0.35"/>
    <row r="102" ht="15.75" customHeight="1" x14ac:dyDescent="0.35"/>
    <row r="103" ht="15.75" customHeight="1" x14ac:dyDescent="0.35"/>
    <row r="104" ht="15.75" customHeight="1" x14ac:dyDescent="0.35"/>
    <row r="105" ht="15.75" customHeight="1" x14ac:dyDescent="0.35"/>
    <row r="106" ht="15.75" customHeight="1" x14ac:dyDescent="0.35"/>
    <row r="107" ht="15.75" customHeight="1" x14ac:dyDescent="0.35"/>
    <row r="108" ht="15.75" customHeight="1" x14ac:dyDescent="0.35"/>
    <row r="109" ht="15.75" customHeight="1" x14ac:dyDescent="0.35"/>
    <row r="110" ht="15.75" customHeight="1" x14ac:dyDescent="0.35"/>
    <row r="111" ht="15.75" customHeight="1" x14ac:dyDescent="0.35"/>
    <row r="112" ht="15.75" customHeight="1" x14ac:dyDescent="0.35"/>
    <row r="113" ht="15.75" customHeight="1" x14ac:dyDescent="0.35"/>
    <row r="114" ht="15.75" customHeight="1" x14ac:dyDescent="0.35"/>
    <row r="115" ht="15.75" customHeight="1" x14ac:dyDescent="0.35"/>
    <row r="116" ht="15.75" customHeight="1" x14ac:dyDescent="0.35"/>
    <row r="117" ht="15.75" customHeight="1" x14ac:dyDescent="0.35"/>
    <row r="118" ht="15.75" customHeight="1" x14ac:dyDescent="0.35"/>
    <row r="119" ht="15.75" customHeight="1" x14ac:dyDescent="0.35"/>
    <row r="120" ht="15.75" customHeight="1" x14ac:dyDescent="0.35"/>
    <row r="121" ht="15.75" customHeight="1" x14ac:dyDescent="0.35"/>
    <row r="122" ht="15.75" customHeight="1" x14ac:dyDescent="0.35"/>
    <row r="123" ht="15.75" customHeight="1" x14ac:dyDescent="0.35"/>
    <row r="124" ht="15.75" customHeight="1" x14ac:dyDescent="0.35"/>
    <row r="125" ht="15.75" customHeight="1" x14ac:dyDescent="0.35"/>
    <row r="126" ht="15.75" customHeight="1" x14ac:dyDescent="0.35"/>
    <row r="127" ht="15.75" customHeight="1" x14ac:dyDescent="0.35"/>
    <row r="128" ht="15.75" customHeight="1" x14ac:dyDescent="0.35"/>
    <row r="129" ht="15.75" customHeight="1" x14ac:dyDescent="0.35"/>
    <row r="130" ht="15.75" customHeight="1" x14ac:dyDescent="0.35"/>
    <row r="131" ht="15.75" customHeight="1" x14ac:dyDescent="0.35"/>
    <row r="132" ht="15.75" customHeight="1" x14ac:dyDescent="0.35"/>
    <row r="133" ht="15.75" customHeight="1" x14ac:dyDescent="0.35"/>
    <row r="134" ht="15.75" customHeight="1" x14ac:dyDescent="0.35"/>
    <row r="135" ht="15.75" customHeight="1" x14ac:dyDescent="0.35"/>
    <row r="136" ht="15.75" customHeight="1" x14ac:dyDescent="0.35"/>
    <row r="137" ht="15.75" customHeight="1" x14ac:dyDescent="0.35"/>
    <row r="138" ht="15.75" customHeight="1" x14ac:dyDescent="0.35"/>
    <row r="139" ht="15.75" customHeight="1" x14ac:dyDescent="0.35"/>
    <row r="140" ht="15.75" customHeight="1" x14ac:dyDescent="0.35"/>
    <row r="141" ht="15.75" customHeight="1" x14ac:dyDescent="0.35"/>
    <row r="142" ht="15.75" customHeight="1" x14ac:dyDescent="0.35"/>
    <row r="143" ht="15.75" customHeight="1" x14ac:dyDescent="0.35"/>
    <row r="144" ht="15.75" customHeight="1" x14ac:dyDescent="0.35"/>
    <row r="145" ht="15.75" customHeight="1" x14ac:dyDescent="0.35"/>
    <row r="146" ht="15.75" customHeight="1" x14ac:dyDescent="0.35"/>
    <row r="147" ht="15.75" customHeight="1" x14ac:dyDescent="0.35"/>
    <row r="148" ht="15.75" customHeight="1" x14ac:dyDescent="0.35"/>
    <row r="149" ht="15.75" customHeight="1" x14ac:dyDescent="0.35"/>
    <row r="150" ht="15.75" customHeight="1" x14ac:dyDescent="0.35"/>
    <row r="151" ht="15.75" customHeight="1" x14ac:dyDescent="0.35"/>
    <row r="152" ht="15.75" customHeight="1" x14ac:dyDescent="0.35"/>
    <row r="153" ht="15.75" customHeight="1" x14ac:dyDescent="0.35"/>
    <row r="154" ht="15.75" customHeight="1" x14ac:dyDescent="0.35"/>
    <row r="155" ht="15.75" customHeight="1" x14ac:dyDescent="0.35"/>
    <row r="156" ht="15.75" customHeight="1" x14ac:dyDescent="0.35"/>
    <row r="157" ht="15.75" customHeight="1" x14ac:dyDescent="0.35"/>
    <row r="158" ht="15.75" customHeight="1" x14ac:dyDescent="0.35"/>
    <row r="159" ht="15.75" customHeight="1" x14ac:dyDescent="0.35"/>
    <row r="160" ht="15.75" customHeight="1" x14ac:dyDescent="0.35"/>
    <row r="161" ht="15.75" customHeight="1" x14ac:dyDescent="0.35"/>
    <row r="162" ht="15.75" customHeight="1" x14ac:dyDescent="0.35"/>
    <row r="163" ht="15.75" customHeight="1" x14ac:dyDescent="0.35"/>
    <row r="164" ht="15.75" customHeight="1" x14ac:dyDescent="0.35"/>
    <row r="165" ht="15.75" customHeight="1" x14ac:dyDescent="0.35"/>
    <row r="166" ht="15.75" customHeight="1" x14ac:dyDescent="0.35"/>
    <row r="167" ht="15.75" customHeight="1" x14ac:dyDescent="0.35"/>
    <row r="168" ht="15.75" customHeight="1" x14ac:dyDescent="0.35"/>
    <row r="169" ht="15.75" customHeight="1" x14ac:dyDescent="0.35"/>
    <row r="170" ht="15.75" customHeight="1" x14ac:dyDescent="0.35"/>
    <row r="171" ht="15.75" customHeight="1" x14ac:dyDescent="0.35"/>
    <row r="172" ht="15.75" customHeight="1" x14ac:dyDescent="0.35"/>
    <row r="173" ht="15.75" customHeight="1" x14ac:dyDescent="0.35"/>
    <row r="174" ht="15.75" customHeight="1" x14ac:dyDescent="0.35"/>
    <row r="175" ht="15.75" customHeight="1" x14ac:dyDescent="0.35"/>
    <row r="176" ht="15.75" customHeight="1" x14ac:dyDescent="0.35"/>
    <row r="177" ht="15.75" customHeight="1" x14ac:dyDescent="0.35"/>
    <row r="178" ht="15.75" customHeight="1" x14ac:dyDescent="0.35"/>
    <row r="179" ht="15.75" customHeight="1" x14ac:dyDescent="0.35"/>
    <row r="180" ht="15.75" customHeight="1" x14ac:dyDescent="0.35"/>
    <row r="181" ht="15.75" customHeight="1" x14ac:dyDescent="0.35"/>
    <row r="182" ht="15.75" customHeight="1" x14ac:dyDescent="0.35"/>
    <row r="183" ht="15.75" customHeight="1" x14ac:dyDescent="0.35"/>
    <row r="184" ht="15.75" customHeight="1" x14ac:dyDescent="0.35"/>
    <row r="185" ht="15.75" customHeight="1" x14ac:dyDescent="0.35"/>
    <row r="186" ht="15.75" customHeight="1" x14ac:dyDescent="0.35"/>
    <row r="187" ht="15.75" customHeight="1" x14ac:dyDescent="0.35"/>
    <row r="188" ht="15.75" customHeight="1" x14ac:dyDescent="0.35"/>
    <row r="189" ht="15.75" customHeight="1" x14ac:dyDescent="0.35"/>
    <row r="190" ht="15.75" customHeight="1" x14ac:dyDescent="0.35"/>
    <row r="191" ht="15.75" customHeight="1" x14ac:dyDescent="0.35"/>
    <row r="192" ht="15.75" customHeight="1" x14ac:dyDescent="0.35"/>
    <row r="193" ht="15.75" customHeight="1" x14ac:dyDescent="0.35"/>
    <row r="194" ht="15.75" customHeight="1" x14ac:dyDescent="0.35"/>
    <row r="195" ht="15.75" customHeight="1" x14ac:dyDescent="0.35"/>
    <row r="196" ht="15.75" customHeight="1" x14ac:dyDescent="0.35"/>
    <row r="197" ht="15.75" customHeight="1" x14ac:dyDescent="0.35"/>
    <row r="198" ht="15.75" customHeight="1" x14ac:dyDescent="0.35"/>
    <row r="199" ht="15.75" customHeight="1" x14ac:dyDescent="0.35"/>
    <row r="200" ht="15.75" customHeight="1" x14ac:dyDescent="0.35"/>
    <row r="201" ht="15.75" customHeight="1" x14ac:dyDescent="0.35"/>
    <row r="202" ht="15.75" customHeight="1" x14ac:dyDescent="0.35"/>
    <row r="203" ht="15.75" customHeight="1" x14ac:dyDescent="0.35"/>
    <row r="204" ht="15.75" customHeight="1" x14ac:dyDescent="0.35"/>
    <row r="205" ht="15.75" customHeight="1" x14ac:dyDescent="0.35"/>
    <row r="206" ht="15.75" customHeight="1" x14ac:dyDescent="0.35"/>
    <row r="207" ht="15.75" customHeight="1" x14ac:dyDescent="0.35"/>
    <row r="208" ht="15.75" customHeight="1" x14ac:dyDescent="0.35"/>
    <row r="209" ht="15.75" customHeight="1" x14ac:dyDescent="0.35"/>
    <row r="210" ht="15.75" customHeight="1" x14ac:dyDescent="0.35"/>
    <row r="211" ht="15.75" customHeight="1" x14ac:dyDescent="0.35"/>
    <row r="212" ht="15.75" customHeight="1" x14ac:dyDescent="0.35"/>
    <row r="213" ht="15.75" customHeight="1" x14ac:dyDescent="0.35"/>
    <row r="214" ht="15.75" customHeight="1" x14ac:dyDescent="0.35"/>
    <row r="215" ht="15.75" customHeight="1" x14ac:dyDescent="0.35"/>
    <row r="216" ht="15.75" customHeight="1" x14ac:dyDescent="0.35"/>
    <row r="217" ht="15.75" customHeight="1" x14ac:dyDescent="0.35"/>
    <row r="218" ht="15.75" customHeight="1" x14ac:dyDescent="0.35"/>
    <row r="219" ht="15.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row r="1000" ht="15.75" customHeight="1" x14ac:dyDescent="0.35"/>
  </sheetData>
  <mergeCells count="4">
    <mergeCell ref="K2:N2"/>
    <mergeCell ref="F3:I3"/>
    <mergeCell ref="K3:N3"/>
    <mergeCell ref="F8:I8"/>
  </mergeCells>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Commentaires xmlns="5db336cb-d4de-4a04-b63e-c87a52fc5d6d"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CF889285B484A4ABDA221726543FE93" ma:contentTypeVersion="10" ma:contentTypeDescription="Crée un document." ma:contentTypeScope="" ma:versionID="227cf1ae3a77215b180520f0d0a533c3">
  <xsd:schema xmlns:xsd="http://www.w3.org/2001/XMLSchema" xmlns:xs="http://www.w3.org/2001/XMLSchema" xmlns:p="http://schemas.microsoft.com/office/2006/metadata/properties" xmlns:ns2="8b91a819-8901-4fb8-9e71-7b9ef9a7e144" xmlns:ns3="5db336cb-d4de-4a04-b63e-c87a52fc5d6d" targetNamespace="http://schemas.microsoft.com/office/2006/metadata/properties" ma:root="true" ma:fieldsID="d72d2fbef5c6bd984abfee8c7da16504" ns2:_="" ns3:_="">
    <xsd:import namespace="8b91a819-8901-4fb8-9e71-7b9ef9a7e144"/>
    <xsd:import namespace="5db336cb-d4de-4a04-b63e-c87a52fc5d6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Commentaires" minOccurs="0"/>
                <xsd:element ref="ns3:MediaServiceAutoTags"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91a819-8901-4fb8-9e71-7b9ef9a7e144" elementFormDefault="qualified">
    <xsd:import namespace="http://schemas.microsoft.com/office/2006/documentManagement/types"/>
    <xsd:import namespace="http://schemas.microsoft.com/office/infopath/2007/PartnerControls"/>
    <xsd:element name="SharedWithUsers" ma:index="8"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Partagé avec dé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db336cb-d4de-4a04-b63e-c87a52fc5d6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Commentaires" ma:index="14" nillable="true" ma:displayName="Commentaires" ma:description="le fichier a été retiré le 14 janvier pour le COPIL BQA/LCSQA du 15 janvier. Il sera réintégré début de semaine prochaine." ma:format="Dropdown" ma:internalName="Commentaires">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4056B42-83F9-4A6C-971C-5788296F197F}">
  <ds:schemaRefs>
    <ds:schemaRef ds:uri="http://schemas.microsoft.com/office/2006/metadata/properties"/>
    <ds:schemaRef ds:uri="http://schemas.microsoft.com/office/infopath/2007/PartnerControls"/>
    <ds:schemaRef ds:uri="5db336cb-d4de-4a04-b63e-c87a52fc5d6d"/>
  </ds:schemaRefs>
</ds:datastoreItem>
</file>

<file path=customXml/itemProps2.xml><?xml version="1.0" encoding="utf-8"?>
<ds:datastoreItem xmlns:ds="http://schemas.openxmlformats.org/officeDocument/2006/customXml" ds:itemID="{97FAE198-7228-4ACF-8554-9A5986E8D6CE}">
  <ds:schemaRefs>
    <ds:schemaRef ds:uri="http://schemas.microsoft.com/sharepoint/v3/contenttype/forms"/>
  </ds:schemaRefs>
</ds:datastoreItem>
</file>

<file path=customXml/itemProps3.xml><?xml version="1.0" encoding="utf-8"?>
<ds:datastoreItem xmlns:ds="http://schemas.openxmlformats.org/officeDocument/2006/customXml" ds:itemID="{EA471C8A-1D84-4AA7-AB42-1D24E9DF56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91a819-8901-4fb8-9e71-7b9ef9a7e144"/>
    <ds:schemaRef ds:uri="5db336cb-d4de-4a04-b63e-c87a52fc5d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12</vt:i4>
      </vt:variant>
    </vt:vector>
  </HeadingPairs>
  <TitlesOfParts>
    <vt:vector size="21" baseType="lpstr">
      <vt:lpstr>Introduction</vt:lpstr>
      <vt:lpstr>Rappel_2019</vt:lpstr>
      <vt:lpstr>Rappel P2_2019</vt:lpstr>
      <vt:lpstr>Rappel_2020</vt:lpstr>
      <vt:lpstr>Rappel_2021</vt:lpstr>
      <vt:lpstr>A_LIRE_2022</vt:lpstr>
      <vt:lpstr>Programme_2022</vt:lpstr>
      <vt:lpstr>Menus_deroulants</vt:lpstr>
      <vt:lpstr>Données de référence</vt:lpstr>
      <vt:lpstr>Catégorie</vt:lpstr>
      <vt:lpstr>cdxsq</vt:lpstr>
      <vt:lpstr>CP</vt:lpstr>
      <vt:lpstr>Durée</vt:lpstr>
      <vt:lpstr>Echéance</vt:lpstr>
      <vt:lpstr>Livrable</vt:lpstr>
      <vt:lpstr>Objectif</vt:lpstr>
      <vt:lpstr>Organisme</vt:lpstr>
      <vt:lpstr>Orientation</vt:lpstr>
      <vt:lpstr>PNSQA</vt:lpstr>
      <vt:lpstr>Priorité</vt:lpstr>
      <vt:lpstr>Thématique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PLA Nathalie</dc:creator>
  <cp:keywords/>
  <dc:description/>
  <cp:lastModifiedBy>PLA Nathalie</cp:lastModifiedBy>
  <cp:revision/>
  <dcterms:created xsi:type="dcterms:W3CDTF">2020-01-29T13:25:03Z</dcterms:created>
  <dcterms:modified xsi:type="dcterms:W3CDTF">2022-03-28T08:35:03Z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0x0101009CF889285B484A4ABDA221726543FE93</vt:lpwstr>
  </property>
</Properties>
</file>